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g-redirect01\redirect\10011558\Desktop\DL1\"/>
    </mc:Choice>
  </mc:AlternateContent>
  <bookViews>
    <workbookView xWindow="-15" yWindow="4065" windowWidth="19260" windowHeight="4110" tabRatio="928"/>
  </bookViews>
  <sheets>
    <sheet name="対策雨水量の算出" sheetId="24" r:id="rId1"/>
    <sheet name="対策雨水量の算出（宅地分譲用）" sheetId="25" r:id="rId2"/>
    <sheet name="対策雨水量の算出（公共施設用）" sheetId="27" r:id="rId3"/>
    <sheet name="貯留槽" sheetId="20" r:id="rId4"/>
  </sheets>
  <definedNames>
    <definedName name="_xlnm.Print_Area" localSheetId="0">対策雨水量の算出!$A$1:$H$39</definedName>
  </definedNames>
  <calcPr calcId="152511" fullPrecision="0"/>
</workbook>
</file>

<file path=xl/calcChain.xml><?xml version="1.0" encoding="utf-8"?>
<calcChain xmlns="http://schemas.openxmlformats.org/spreadsheetml/2006/main">
  <c r="E7" i="20" l="1"/>
  <c r="C11" i="20" s="1"/>
  <c r="C12" i="20" l="1"/>
  <c r="E14" i="20" s="1"/>
  <c r="D23" i="27"/>
  <c r="D40" i="27"/>
  <c r="D35" i="27"/>
  <c r="D31" i="27"/>
  <c r="D29" i="27"/>
  <c r="H7" i="27" l="1"/>
  <c r="H8" i="27"/>
  <c r="H6" i="27"/>
  <c r="H11" i="27" l="1"/>
  <c r="H12" i="27" l="1"/>
  <c r="D36" i="27"/>
  <c r="D32" i="27"/>
  <c r="D24" i="27"/>
  <c r="H15" i="27"/>
  <c r="D33" i="27" s="1"/>
  <c r="H16" i="27"/>
  <c r="D37" i="27" s="1"/>
  <c r="D25" i="27" l="1"/>
  <c r="D41" i="27"/>
  <c r="H17" i="27"/>
  <c r="H18" i="27" s="1"/>
  <c r="D42" i="27" s="1"/>
  <c r="E27" i="25" l="1"/>
  <c r="E26" i="25"/>
  <c r="G26" i="25" s="1"/>
  <c r="H26" i="25" s="1"/>
  <c r="J26" i="25" s="1"/>
  <c r="K26" i="25" s="1"/>
  <c r="M26" i="25" s="1"/>
  <c r="E25" i="25"/>
  <c r="E24" i="25"/>
  <c r="G24" i="25" s="1"/>
  <c r="H24" i="25" s="1"/>
  <c r="J24" i="25" s="1"/>
  <c r="K24" i="25" s="1"/>
  <c r="M24" i="25" s="1"/>
  <c r="E23" i="25"/>
  <c r="E22" i="25"/>
  <c r="G22" i="25" s="1"/>
  <c r="H22" i="25" s="1"/>
  <c r="J22" i="25" s="1"/>
  <c r="K22" i="25" s="1"/>
  <c r="M22" i="25" s="1"/>
  <c r="E21" i="25"/>
  <c r="E20" i="25"/>
  <c r="G20" i="25" s="1"/>
  <c r="H20" i="25" s="1"/>
  <c r="J20" i="25" s="1"/>
  <c r="K20" i="25" s="1"/>
  <c r="M20" i="25" s="1"/>
  <c r="E19" i="25"/>
  <c r="E18" i="25"/>
  <c r="G18" i="25" s="1"/>
  <c r="H18" i="25" s="1"/>
  <c r="J18" i="25" s="1"/>
  <c r="K18" i="25" s="1"/>
  <c r="M18" i="25" s="1"/>
  <c r="E17" i="25"/>
  <c r="E16" i="25"/>
  <c r="G16" i="25" s="1"/>
  <c r="H16" i="25" s="1"/>
  <c r="J16" i="25" s="1"/>
  <c r="K16" i="25" s="1"/>
  <c r="M16" i="25" s="1"/>
  <c r="E15" i="25"/>
  <c r="E14" i="25"/>
  <c r="G14" i="25" s="1"/>
  <c r="H14" i="25" s="1"/>
  <c r="J14" i="25" s="1"/>
  <c r="K14" i="25" s="1"/>
  <c r="M14" i="25" s="1"/>
  <c r="E13" i="25"/>
  <c r="G13" i="25" l="1"/>
  <c r="H13" i="25" s="1"/>
  <c r="J13" i="25" s="1"/>
  <c r="K13" i="25" s="1"/>
  <c r="M13" i="25" s="1"/>
  <c r="G15" i="25"/>
  <c r="H15" i="25" s="1"/>
  <c r="J15" i="25" s="1"/>
  <c r="K15" i="25" s="1"/>
  <c r="M15" i="25" s="1"/>
  <c r="G17" i="25"/>
  <c r="H17" i="25" s="1"/>
  <c r="J17" i="25" s="1"/>
  <c r="K17" i="25" s="1"/>
  <c r="M17" i="25" s="1"/>
  <c r="G19" i="25"/>
  <c r="H19" i="25" s="1"/>
  <c r="J19" i="25" s="1"/>
  <c r="K19" i="25" s="1"/>
  <c r="M19" i="25" s="1"/>
  <c r="G21" i="25"/>
  <c r="H21" i="25" s="1"/>
  <c r="J21" i="25" s="1"/>
  <c r="K21" i="25" s="1"/>
  <c r="M21" i="25" s="1"/>
  <c r="G23" i="25"/>
  <c r="H23" i="25" s="1"/>
  <c r="J23" i="25" s="1"/>
  <c r="K23" i="25" s="1"/>
  <c r="M23" i="25" s="1"/>
  <c r="G25" i="25"/>
  <c r="H25" i="25" s="1"/>
  <c r="J25" i="25" s="1"/>
  <c r="K25" i="25" s="1"/>
  <c r="M25" i="25" s="1"/>
  <c r="G27" i="25"/>
  <c r="H27" i="25" s="1"/>
  <c r="J27" i="25" s="1"/>
  <c r="K27" i="25" s="1"/>
  <c r="M27" i="25" s="1"/>
  <c r="C31" i="24" l="1"/>
  <c r="C12" i="24"/>
  <c r="C15" i="24" s="1"/>
  <c r="E11" i="24"/>
  <c r="G11" i="24" s="1"/>
  <c r="E10" i="24"/>
  <c r="G10" i="24" s="1"/>
  <c r="E9" i="24"/>
  <c r="G9" i="24" s="1"/>
  <c r="E8" i="24"/>
  <c r="E12" i="24" l="1"/>
  <c r="C17" i="24" s="1"/>
  <c r="C22" i="24" s="1"/>
  <c r="C23" i="24" s="1"/>
  <c r="B37" i="24" s="1"/>
  <c r="C16" i="24"/>
  <c r="G8" i="24"/>
  <c r="G12" i="24" s="1"/>
  <c r="C21" i="24" l="1"/>
  <c r="D29" i="20" l="1"/>
  <c r="F21" i="20"/>
  <c r="C30" i="20" l="1"/>
  <c r="C29" i="20"/>
  <c r="C34" i="20" l="1"/>
  <c r="C40" i="20"/>
  <c r="C41" i="20" s="1"/>
  <c r="E41" i="20" s="1"/>
  <c r="C39" i="20"/>
  <c r="C35" i="20"/>
  <c r="C45" i="20" l="1"/>
  <c r="C36" i="20"/>
  <c r="E36" i="20" s="1"/>
  <c r="C44" i="20"/>
</calcChain>
</file>

<file path=xl/sharedStrings.xml><?xml version="1.0" encoding="utf-8"?>
<sst xmlns="http://schemas.openxmlformats.org/spreadsheetml/2006/main" count="168" uniqueCount="125">
  <si>
    <t xml:space="preserve">＝ </t>
    <phoneticPr fontId="9"/>
  </si>
  <si>
    <t>オリフィス直径</t>
    <rPh sb="5" eb="7">
      <t>チョッケイ</t>
    </rPh>
    <phoneticPr fontId="9"/>
  </si>
  <si>
    <t>ポンプ能力上限値</t>
    <rPh sb="3" eb="5">
      <t>ノウリョク</t>
    </rPh>
    <rPh sb="5" eb="8">
      <t>ジョウゲンチ</t>
    </rPh>
    <phoneticPr fontId="9"/>
  </si>
  <si>
    <t>貯留槽面積</t>
    <rPh sb="0" eb="2">
      <t>チョリュウ</t>
    </rPh>
    <rPh sb="2" eb="3">
      <t>ソウ</t>
    </rPh>
    <rPh sb="3" eb="5">
      <t>メンセキ</t>
    </rPh>
    <phoneticPr fontId="9"/>
  </si>
  <si>
    <t>貯留槽水深</t>
    <rPh sb="0" eb="2">
      <t>チョリュウ</t>
    </rPh>
    <rPh sb="2" eb="3">
      <t>ソウ</t>
    </rPh>
    <rPh sb="3" eb="5">
      <t>スイシン</t>
    </rPh>
    <phoneticPr fontId="9"/>
  </si>
  <si>
    <t>貯留槽体積</t>
    <rPh sb="0" eb="2">
      <t>チョリュウ</t>
    </rPh>
    <rPh sb="2" eb="3">
      <t>ソウ</t>
    </rPh>
    <rPh sb="3" eb="5">
      <t>タイセキ</t>
    </rPh>
    <phoneticPr fontId="9"/>
  </si>
  <si>
    <t>対策雨水量の算出</t>
    <rPh sb="0" eb="2">
      <t>タイサク</t>
    </rPh>
    <rPh sb="2" eb="4">
      <t>ウスイ</t>
    </rPh>
    <rPh sb="4" eb="5">
      <t>リョウ</t>
    </rPh>
    <rPh sb="6" eb="8">
      <t>サンシュツ</t>
    </rPh>
    <phoneticPr fontId="1"/>
  </si>
  <si>
    <r>
      <t>　（１）川口市における対策雨水量は下記のとおりになります。
　</t>
    </r>
    <r>
      <rPr>
        <b/>
        <sz val="12"/>
        <color indexed="9"/>
        <rFont val="ＭＳ Ｐゴシック"/>
        <family val="3"/>
        <charset val="128"/>
      </rPr>
      <t>（１）</t>
    </r>
    <r>
      <rPr>
        <b/>
        <sz val="12"/>
        <color indexed="8"/>
        <rFont val="ＭＳ Ｐゴシック"/>
        <family val="3"/>
        <charset val="128"/>
      </rPr>
      <t>太枠内に値を入力してください。（面積は少数第2位までの値で入力すること。）</t>
    </r>
    <rPh sb="4" eb="6">
      <t>カワグチ</t>
    </rPh>
    <rPh sb="6" eb="7">
      <t>シ</t>
    </rPh>
    <rPh sb="11" eb="13">
      <t>タイサク</t>
    </rPh>
    <rPh sb="13" eb="15">
      <t>ウスイ</t>
    </rPh>
    <rPh sb="15" eb="16">
      <t>リョウ</t>
    </rPh>
    <rPh sb="17" eb="19">
      <t>カキ</t>
    </rPh>
    <rPh sb="34" eb="36">
      <t>フトワク</t>
    </rPh>
    <rPh sb="36" eb="37">
      <t>ナイ</t>
    </rPh>
    <rPh sb="38" eb="39">
      <t>アタイ</t>
    </rPh>
    <rPh sb="40" eb="41">
      <t>イ</t>
    </rPh>
    <rPh sb="41" eb="42">
      <t>チカラ</t>
    </rPh>
    <rPh sb="50" eb="52">
      <t>メンセキ</t>
    </rPh>
    <rPh sb="53" eb="55">
      <t>ショウスウ</t>
    </rPh>
    <rPh sb="55" eb="56">
      <t>ダイ</t>
    </rPh>
    <rPh sb="57" eb="58">
      <t>イ</t>
    </rPh>
    <rPh sb="61" eb="62">
      <t>アタイ</t>
    </rPh>
    <rPh sb="63" eb="65">
      <t>ニュウリョク</t>
    </rPh>
    <phoneticPr fontId="1"/>
  </si>
  <si>
    <r>
      <t>面積
A　[ ｍ</t>
    </r>
    <r>
      <rPr>
        <vertAlign val="superscript"/>
        <sz val="12"/>
        <color indexed="8"/>
        <rFont val="ＭＳ Ｐゴシック"/>
        <family val="3"/>
        <charset val="128"/>
      </rPr>
      <t xml:space="preserve">2 </t>
    </r>
    <r>
      <rPr>
        <sz val="12"/>
        <color indexed="8"/>
        <rFont val="ＭＳ Ｐゴシック"/>
        <family val="3"/>
        <charset val="128"/>
      </rPr>
      <t>]</t>
    </r>
    <rPh sb="0" eb="2">
      <t>メンセキ</t>
    </rPh>
    <phoneticPr fontId="1"/>
  </si>
  <si>
    <t>流出
係数C</t>
    <rPh sb="0" eb="2">
      <t>リュウシュツ</t>
    </rPh>
    <rPh sb="3" eb="5">
      <t>ケイスウ</t>
    </rPh>
    <phoneticPr fontId="1"/>
  </si>
  <si>
    <r>
      <t>A　×　C
[ ｍ</t>
    </r>
    <r>
      <rPr>
        <vertAlign val="superscript"/>
        <sz val="12"/>
        <color indexed="8"/>
        <rFont val="ＭＳ Ｐゴシック"/>
        <family val="3"/>
        <charset val="128"/>
      </rPr>
      <t>2</t>
    </r>
    <r>
      <rPr>
        <vertAlign val="superscript"/>
        <sz val="12"/>
        <color indexed="8"/>
        <rFont val="ＭＳ Ｐゴシック"/>
        <family val="3"/>
        <charset val="128"/>
      </rPr>
      <t xml:space="preserve"> </t>
    </r>
    <r>
      <rPr>
        <sz val="12"/>
        <color indexed="8"/>
        <rFont val="ＭＳ Ｐゴシック"/>
        <family val="3"/>
        <charset val="128"/>
      </rPr>
      <t>]</t>
    </r>
    <phoneticPr fontId="1"/>
  </si>
  <si>
    <t>対策降雨　　　　　I　[ m/h ]</t>
    <rPh sb="0" eb="2">
      <t>タイサク</t>
    </rPh>
    <rPh sb="2" eb="4">
      <t>コウウ</t>
    </rPh>
    <phoneticPr fontId="1"/>
  </si>
  <si>
    <r>
      <t>対策雨水量
Q　[ ｍ</t>
    </r>
    <r>
      <rPr>
        <vertAlign val="superscript"/>
        <sz val="12"/>
        <color indexed="8"/>
        <rFont val="ＭＳ Ｐゴシック"/>
        <family val="3"/>
        <charset val="128"/>
      </rPr>
      <t>3</t>
    </r>
    <r>
      <rPr>
        <sz val="12"/>
        <color indexed="8"/>
        <rFont val="ＭＳ Ｐゴシック"/>
        <family val="3"/>
        <charset val="128"/>
      </rPr>
      <t>/h ]</t>
    </r>
    <rPh sb="0" eb="2">
      <t>タイサク</t>
    </rPh>
    <rPh sb="2" eb="4">
      <t>ウスイ</t>
    </rPh>
    <rPh sb="4" eb="5">
      <t>リョウ</t>
    </rPh>
    <phoneticPr fontId="1"/>
  </si>
  <si>
    <t>屋根・舗装</t>
    <rPh sb="0" eb="2">
      <t>ヤネ</t>
    </rPh>
    <rPh sb="3" eb="5">
      <t>ホソウ</t>
    </rPh>
    <phoneticPr fontId="1"/>
  </si>
  <si>
    <t>透水性舗装</t>
    <rPh sb="0" eb="3">
      <t>トウスイセイ</t>
    </rPh>
    <rPh sb="3" eb="5">
      <t>ホソウ</t>
    </rPh>
    <phoneticPr fontId="1"/>
  </si>
  <si>
    <t>緑地・砂利</t>
    <rPh sb="0" eb="2">
      <t>リョクチ</t>
    </rPh>
    <rPh sb="3" eb="5">
      <t>ジャリ</t>
    </rPh>
    <phoneticPr fontId="1"/>
  </si>
  <si>
    <t>水面</t>
    <rPh sb="0" eb="2">
      <t>スイメン</t>
    </rPh>
    <phoneticPr fontId="1"/>
  </si>
  <si>
    <t>合計</t>
    <rPh sb="0" eb="1">
      <t>ゴウ</t>
    </rPh>
    <rPh sb="1" eb="2">
      <t>ケイ</t>
    </rPh>
    <phoneticPr fontId="1"/>
  </si>
  <si>
    <r>
      <t>平均流出係数</t>
    </r>
    <r>
      <rPr>
        <sz val="12"/>
        <color indexed="9"/>
        <rFont val="ＭＳ Ｐゴシック"/>
        <family val="3"/>
        <charset val="128"/>
      </rPr>
      <t>量</t>
    </r>
    <rPh sb="0" eb="2">
      <t>ヘイキン</t>
    </rPh>
    <rPh sb="2" eb="4">
      <t>リュウシュツ</t>
    </rPh>
    <rPh sb="4" eb="6">
      <t>ケイスウ</t>
    </rPh>
    <phoneticPr fontId="1"/>
  </si>
  <si>
    <t>=</t>
    <phoneticPr fontId="1"/>
  </si>
  <si>
    <r>
      <t>対策雨水量</t>
    </r>
    <r>
      <rPr>
        <sz val="12"/>
        <color indexed="9"/>
        <rFont val="ＭＳ Ｐゴシック"/>
        <family val="3"/>
        <charset val="128"/>
      </rPr>
      <t>量量</t>
    </r>
    <rPh sb="0" eb="2">
      <t>タイサク</t>
    </rPh>
    <rPh sb="2" eb="4">
      <t>ウスイ</t>
    </rPh>
    <rPh sb="4" eb="5">
      <t>リョウ</t>
    </rPh>
    <rPh sb="5" eb="6">
      <t>リョウ</t>
    </rPh>
    <phoneticPr fontId="1"/>
  </si>
  <si>
    <t>Q =</t>
    <phoneticPr fontId="1"/>
  </si>
  <si>
    <t>C × I × A</t>
    <phoneticPr fontId="1"/>
  </si>
  <si>
    <r>
      <t>[ ｍ</t>
    </r>
    <r>
      <rPr>
        <vertAlign val="superscript"/>
        <sz val="12"/>
        <color indexed="8"/>
        <rFont val="ＭＳ Ｐゴシック"/>
        <family val="3"/>
        <charset val="128"/>
      </rPr>
      <t>3</t>
    </r>
    <r>
      <rPr>
        <sz val="12"/>
        <color indexed="8"/>
        <rFont val="ＭＳ Ｐゴシック"/>
        <family val="3"/>
        <charset val="128"/>
      </rPr>
      <t>/h ]</t>
    </r>
    <phoneticPr fontId="1"/>
  </si>
  <si>
    <t>（少数第3位以下切り捨て）</t>
    <rPh sb="6" eb="8">
      <t>イカ</t>
    </rPh>
    <phoneticPr fontId="1"/>
  </si>
  <si>
    <r>
      <t>　（２）設置する雨水流出抑制施設の施設能力値（雨水流出抑制量）を
　</t>
    </r>
    <r>
      <rPr>
        <b/>
        <sz val="12"/>
        <color indexed="9"/>
        <rFont val="ＭＳ Ｐゴシック"/>
        <family val="3"/>
        <charset val="128"/>
      </rPr>
      <t>（２）</t>
    </r>
    <r>
      <rPr>
        <b/>
        <sz val="12"/>
        <color indexed="8"/>
        <rFont val="ＭＳ Ｐゴシック"/>
        <family val="3"/>
        <charset val="128"/>
      </rPr>
      <t>太枠内に入力してください。</t>
    </r>
    <rPh sb="4" eb="6">
      <t>セッチ</t>
    </rPh>
    <rPh sb="8" eb="10">
      <t>ウスイ</t>
    </rPh>
    <rPh sb="10" eb="12">
      <t>リュウシュツ</t>
    </rPh>
    <rPh sb="12" eb="14">
      <t>ヨクセイ</t>
    </rPh>
    <rPh sb="14" eb="16">
      <t>シセツ</t>
    </rPh>
    <rPh sb="17" eb="19">
      <t>シセツ</t>
    </rPh>
    <rPh sb="19" eb="21">
      <t>ノウリョク</t>
    </rPh>
    <rPh sb="21" eb="22">
      <t>チ</t>
    </rPh>
    <rPh sb="23" eb="25">
      <t>ウスイ</t>
    </rPh>
    <rPh sb="25" eb="27">
      <t>リュウシュツ</t>
    </rPh>
    <rPh sb="27" eb="29">
      <t>ヨクセイ</t>
    </rPh>
    <rPh sb="29" eb="30">
      <t>リョウ</t>
    </rPh>
    <rPh sb="37" eb="38">
      <t>フト</t>
    </rPh>
    <rPh sb="38" eb="40">
      <t>ワクナイ</t>
    </rPh>
    <rPh sb="41" eb="42">
      <t>イ</t>
    </rPh>
    <rPh sb="42" eb="43">
      <t>チカラ</t>
    </rPh>
    <phoneticPr fontId="1"/>
  </si>
  <si>
    <t>雨水流出抑制量</t>
    <rPh sb="0" eb="2">
      <t>ウスイ</t>
    </rPh>
    <rPh sb="2" eb="4">
      <t>リュウシュツ</t>
    </rPh>
    <rPh sb="4" eb="6">
      <t>ヨクセイ</t>
    </rPh>
    <rPh sb="6" eb="7">
      <t>リョウ</t>
    </rPh>
    <phoneticPr fontId="1"/>
  </si>
  <si>
    <t>　（３）判定結果</t>
    <rPh sb="4" eb="6">
      <t>ハンテイ</t>
    </rPh>
    <rPh sb="6" eb="8">
      <t>ケッカ</t>
    </rPh>
    <phoneticPr fontId="1"/>
  </si>
  <si>
    <t>判定結果</t>
    <rPh sb="0" eb="2">
      <t>ハンテイ</t>
    </rPh>
    <rPh sb="2" eb="4">
      <t>ケッカ</t>
    </rPh>
    <phoneticPr fontId="1"/>
  </si>
  <si>
    <t>判定の基準</t>
    <rPh sb="0" eb="2">
      <t>ハンテイ</t>
    </rPh>
    <rPh sb="3" eb="5">
      <t>キジュン</t>
    </rPh>
    <phoneticPr fontId="1"/>
  </si>
  <si>
    <t>対策雨水量</t>
    <rPh sb="0" eb="2">
      <t>タイサク</t>
    </rPh>
    <rPh sb="2" eb="4">
      <t>ウスイ</t>
    </rPh>
    <rPh sb="4" eb="5">
      <t>リョウ</t>
    </rPh>
    <phoneticPr fontId="1"/>
  </si>
  <si>
    <t>≦</t>
    <phoneticPr fontId="1"/>
  </si>
  <si>
    <t>⇒　</t>
    <phoneticPr fontId="1"/>
  </si>
  <si>
    <t>適合</t>
    <rPh sb="0" eb="2">
      <t>テキゴウ</t>
    </rPh>
    <phoneticPr fontId="1"/>
  </si>
  <si>
    <t>＞</t>
    <phoneticPr fontId="1"/>
  </si>
  <si>
    <t>不適</t>
    <rPh sb="0" eb="2">
      <t>フテキ</t>
    </rPh>
    <phoneticPr fontId="1"/>
  </si>
  <si>
    <t>色の付いた太枠セルに施設の寸法等入力をしてください。自動ですべて計算されます。</t>
    <rPh sb="0" eb="1">
      <t>イロ</t>
    </rPh>
    <rPh sb="2" eb="3">
      <t>ツ</t>
    </rPh>
    <rPh sb="5" eb="7">
      <t>フトワク</t>
    </rPh>
    <rPh sb="10" eb="12">
      <t>シセツ</t>
    </rPh>
    <rPh sb="13" eb="16">
      <t>スンポウトウ</t>
    </rPh>
    <rPh sb="16" eb="18">
      <t>ニュウリョク</t>
    </rPh>
    <rPh sb="26" eb="28">
      <t>ジドウ</t>
    </rPh>
    <rPh sb="32" eb="34">
      <t>ケイサン</t>
    </rPh>
    <phoneticPr fontId="8"/>
  </si>
  <si>
    <t>対策雨水量Q　＝　C　×　I　×　A</t>
    <rPh sb="0" eb="2">
      <t>タイサク</t>
    </rPh>
    <rPh sb="2" eb="4">
      <t>ウスイ</t>
    </rPh>
    <rPh sb="4" eb="5">
      <t>リョウ</t>
    </rPh>
    <phoneticPr fontId="1"/>
  </si>
  <si>
    <t>宅地名称</t>
    <rPh sb="0" eb="2">
      <t>タクチ</t>
    </rPh>
    <rPh sb="2" eb="4">
      <t>メイショウ</t>
    </rPh>
    <phoneticPr fontId="1"/>
  </si>
  <si>
    <t>建ぺい率
[%]</t>
    <rPh sb="0" eb="1">
      <t>ケン</t>
    </rPh>
    <rPh sb="3" eb="4">
      <t>リツ</t>
    </rPh>
    <phoneticPr fontId="1"/>
  </si>
  <si>
    <t>流出係数</t>
    <rPh sb="0" eb="2">
      <t>リュウシュツ</t>
    </rPh>
    <rPh sb="2" eb="4">
      <t>ケイスウ</t>
    </rPh>
    <phoneticPr fontId="1"/>
  </si>
  <si>
    <t>平均流出係数C</t>
    <rPh sb="0" eb="2">
      <t>ヘイキン</t>
    </rPh>
    <rPh sb="2" eb="4">
      <t>リュウシュツ</t>
    </rPh>
    <rPh sb="4" eb="6">
      <t>ケイスウ</t>
    </rPh>
    <phoneticPr fontId="1"/>
  </si>
  <si>
    <t>対策降雨I
50[mm/h]</t>
    <rPh sb="0" eb="2">
      <t>タイサク</t>
    </rPh>
    <rPh sb="2" eb="4">
      <t>コウウ</t>
    </rPh>
    <phoneticPr fontId="1"/>
  </si>
  <si>
    <t>判定</t>
    <rPh sb="0" eb="2">
      <t>ハンテイ</t>
    </rPh>
    <phoneticPr fontId="1"/>
  </si>
  <si>
    <t>算出値</t>
    <rPh sb="0" eb="2">
      <t>サンシュツ</t>
    </rPh>
    <rPh sb="2" eb="3">
      <t>チ</t>
    </rPh>
    <phoneticPr fontId="1"/>
  </si>
  <si>
    <t>切捨値</t>
    <rPh sb="0" eb="2">
      <t>キリス</t>
    </rPh>
    <rPh sb="2" eb="3">
      <t>アタイ</t>
    </rPh>
    <phoneticPr fontId="1"/>
  </si>
  <si>
    <t>注意・指導事項</t>
    <rPh sb="0" eb="2">
      <t>チュウイ</t>
    </rPh>
    <rPh sb="3" eb="5">
      <t>シドウ</t>
    </rPh>
    <rPh sb="5" eb="7">
      <t>ジコウ</t>
    </rPh>
    <phoneticPr fontId="1"/>
  </si>
  <si>
    <t>　①角地の場合、その地域の建ぺい率に10%を加えて屋根面積を算出すること。（角地緩和）</t>
    <rPh sb="2" eb="4">
      <t>カドチ</t>
    </rPh>
    <rPh sb="5" eb="7">
      <t>バアイ</t>
    </rPh>
    <rPh sb="10" eb="12">
      <t>チイキ</t>
    </rPh>
    <rPh sb="13" eb="14">
      <t>ケン</t>
    </rPh>
    <rPh sb="16" eb="17">
      <t>リツ</t>
    </rPh>
    <rPh sb="22" eb="23">
      <t>クワ</t>
    </rPh>
    <rPh sb="25" eb="27">
      <t>ヤネ</t>
    </rPh>
    <rPh sb="27" eb="28">
      <t>メン</t>
    </rPh>
    <rPh sb="28" eb="29">
      <t>セキ</t>
    </rPh>
    <rPh sb="30" eb="32">
      <t>サンシュツ</t>
    </rPh>
    <rPh sb="38" eb="40">
      <t>カドチ</t>
    </rPh>
    <rPh sb="40" eb="42">
      <t>カンワ</t>
    </rPh>
    <phoneticPr fontId="1"/>
  </si>
  <si>
    <r>
      <t>　②駐車場の面積は[5.0m×2.5m=12.50m</t>
    </r>
    <r>
      <rPr>
        <vertAlign val="superscript"/>
        <sz val="14"/>
        <color indexed="8"/>
        <rFont val="ＭＳ Ｐゴシック"/>
        <family val="3"/>
        <charset val="128"/>
      </rPr>
      <t>2</t>
    </r>
    <r>
      <rPr>
        <sz val="14"/>
        <color indexed="8"/>
        <rFont val="ＭＳ Ｐゴシック"/>
        <family val="3"/>
        <charset val="128"/>
      </rPr>
      <t>]以上とすること。</t>
    </r>
    <rPh sb="2" eb="4">
      <t>チュウシャ</t>
    </rPh>
    <rPh sb="4" eb="5">
      <t>ジョウ</t>
    </rPh>
    <rPh sb="6" eb="7">
      <t>メン</t>
    </rPh>
    <rPh sb="7" eb="8">
      <t>セキ</t>
    </rPh>
    <rPh sb="28" eb="30">
      <t>イジョウ</t>
    </rPh>
    <phoneticPr fontId="1"/>
  </si>
  <si>
    <t>対策雨水量の算出 （宅地分譲用）</t>
    <rPh sb="0" eb="2">
      <t>タイサク</t>
    </rPh>
    <rPh sb="2" eb="4">
      <t>ウスイ</t>
    </rPh>
    <rPh sb="4" eb="5">
      <t>リョウ</t>
    </rPh>
    <rPh sb="6" eb="8">
      <t>サンシュツ</t>
    </rPh>
    <rPh sb="10" eb="12">
      <t>タクチ</t>
    </rPh>
    <rPh sb="12" eb="14">
      <t>ブンジョウ</t>
    </rPh>
    <rPh sb="14" eb="15">
      <t>ヨウ</t>
    </rPh>
    <phoneticPr fontId="1"/>
  </si>
  <si>
    <t>　③ごみ置場にも雨水流出抑制が必要。</t>
    <rPh sb="4" eb="6">
      <t>オキバ</t>
    </rPh>
    <rPh sb="8" eb="10">
      <t>ウスイ</t>
    </rPh>
    <rPh sb="10" eb="12">
      <t>リュウシュツ</t>
    </rPh>
    <rPh sb="12" eb="14">
      <t>ヨクセイ</t>
    </rPh>
    <rPh sb="15" eb="17">
      <t>ヒツヨウ</t>
    </rPh>
    <phoneticPr fontId="18"/>
  </si>
  <si>
    <t>対策量（Ｖｏ）</t>
    <rPh sb="0" eb="2">
      <t>タイサク</t>
    </rPh>
    <rPh sb="2" eb="3">
      <t>リョウ</t>
    </rPh>
    <phoneticPr fontId="1"/>
  </si>
  <si>
    <t>ha</t>
    <phoneticPr fontId="18"/>
  </si>
  <si>
    <t>対象区域（A1）</t>
    <rPh sb="0" eb="2">
      <t>タイショウ</t>
    </rPh>
    <rPh sb="2" eb="4">
      <t>クイキ</t>
    </rPh>
    <phoneticPr fontId="18"/>
  </si>
  <si>
    <t>浸透舗装（Ａ2）</t>
    <phoneticPr fontId="18"/>
  </si>
  <si>
    <t>緑地・砂利（Ａ3）</t>
    <phoneticPr fontId="18"/>
  </si>
  <si>
    <t xml:space="preserve"> 1.　面積</t>
    <rPh sb="4" eb="6">
      <t>メンセキ</t>
    </rPh>
    <phoneticPr fontId="18"/>
  </si>
  <si>
    <t>対策雨水量の算出 （公共施設用）</t>
    <rPh sb="0" eb="2">
      <t>タイサク</t>
    </rPh>
    <rPh sb="2" eb="4">
      <t>ウスイ</t>
    </rPh>
    <rPh sb="4" eb="5">
      <t>リョウ</t>
    </rPh>
    <rPh sb="6" eb="8">
      <t>サンシュツ</t>
    </rPh>
    <rPh sb="10" eb="12">
      <t>コウキョウ</t>
    </rPh>
    <rPh sb="12" eb="14">
      <t>シセツ</t>
    </rPh>
    <rPh sb="14" eb="15">
      <t>ヨウ</t>
    </rPh>
    <phoneticPr fontId="1"/>
  </si>
  <si>
    <t>２．　必要対策量</t>
    <phoneticPr fontId="1"/>
  </si>
  <si>
    <r>
      <t>ｍ</t>
    </r>
    <r>
      <rPr>
        <sz val="10"/>
        <color indexed="8"/>
        <rFont val="ＭＳ Ｐゴシック"/>
        <family val="3"/>
        <charset val="128"/>
      </rPr>
      <t>³/ｈａ</t>
    </r>
    <phoneticPr fontId="1"/>
  </si>
  <si>
    <r>
      <t>ｍ</t>
    </r>
    <r>
      <rPr>
        <sz val="10"/>
        <color indexed="8"/>
        <rFont val="ＭＳ Ｐゴシック"/>
        <family val="3"/>
        <charset val="128"/>
      </rPr>
      <t>³</t>
    </r>
    <phoneticPr fontId="1"/>
  </si>
  <si>
    <r>
      <t>m</t>
    </r>
    <r>
      <rPr>
        <vertAlign val="superscript"/>
        <sz val="10"/>
        <color theme="1"/>
        <rFont val="ＭＳ Ｐゴシック"/>
        <family val="3"/>
        <charset val="128"/>
        <scheme val="minor"/>
      </rPr>
      <t>2</t>
    </r>
    <phoneticPr fontId="18"/>
  </si>
  <si>
    <r>
      <t>m</t>
    </r>
    <r>
      <rPr>
        <vertAlign val="superscript"/>
        <sz val="10"/>
        <color theme="1"/>
        <rFont val="ＭＳ Ｐゴシック"/>
        <family val="3"/>
        <charset val="128"/>
        <scheme val="minor"/>
      </rPr>
      <t>2</t>
    </r>
    <phoneticPr fontId="18"/>
  </si>
  <si>
    <t>◎ 計算は川口市雨水流出抑制指針・マニュアル公共施設用（平成２６年３月）に基づく。</t>
    <rPh sb="2" eb="4">
      <t>ケイサン</t>
    </rPh>
    <rPh sb="5" eb="7">
      <t>カワグチ</t>
    </rPh>
    <rPh sb="7" eb="8">
      <t>シ</t>
    </rPh>
    <rPh sb="8" eb="10">
      <t>ウスイ</t>
    </rPh>
    <rPh sb="10" eb="12">
      <t>リュウシュツ</t>
    </rPh>
    <rPh sb="12" eb="14">
      <t>ヨクセイ</t>
    </rPh>
    <rPh sb="14" eb="16">
      <t>シシン</t>
    </rPh>
    <rPh sb="22" eb="24">
      <t>コウキョウ</t>
    </rPh>
    <rPh sb="24" eb="27">
      <t>シセツヨウ</t>
    </rPh>
    <rPh sb="28" eb="30">
      <t>ヘイセイ</t>
    </rPh>
    <rPh sb="32" eb="33">
      <t>ネン</t>
    </rPh>
    <rPh sb="34" eb="35">
      <t>ガツ</t>
    </rPh>
    <rPh sb="37" eb="38">
      <t>モト</t>
    </rPh>
    <phoneticPr fontId="1"/>
  </si>
  <si>
    <r>
      <t>ｍ</t>
    </r>
    <r>
      <rPr>
        <sz val="10"/>
        <rFont val="ＭＳ Ｐゴシック"/>
        <family val="3"/>
        <charset val="128"/>
      </rPr>
      <t>³</t>
    </r>
    <phoneticPr fontId="1"/>
  </si>
  <si>
    <t>減免措置</t>
    <rPh sb="0" eb="2">
      <t>ゲンメン</t>
    </rPh>
    <rPh sb="2" eb="4">
      <t>ソチ</t>
    </rPh>
    <phoneticPr fontId="18"/>
  </si>
  <si>
    <t>透水性舗装における浸透量に相当する貯留量（Vf1）</t>
    <rPh sb="0" eb="3">
      <t>トウスイセイ</t>
    </rPh>
    <rPh sb="3" eb="5">
      <t>ホソウ</t>
    </rPh>
    <rPh sb="9" eb="11">
      <t>シントウ</t>
    </rPh>
    <rPh sb="11" eb="12">
      <t>リョウ</t>
    </rPh>
    <rPh sb="13" eb="15">
      <t>ソウトウ</t>
    </rPh>
    <rPh sb="17" eb="20">
      <t>チョリュウリョウ</t>
    </rPh>
    <phoneticPr fontId="18"/>
  </si>
  <si>
    <t>緑地等における浸透量に相当する貯留量（Vf2)</t>
    <rPh sb="0" eb="2">
      <t>リョクチ</t>
    </rPh>
    <rPh sb="2" eb="3">
      <t>トウ</t>
    </rPh>
    <rPh sb="7" eb="9">
      <t>シントウ</t>
    </rPh>
    <rPh sb="9" eb="10">
      <t>リョウ</t>
    </rPh>
    <rPh sb="11" eb="13">
      <t>ソウトウ</t>
    </rPh>
    <rPh sb="15" eb="18">
      <t>チョリュウリョウ</t>
    </rPh>
    <phoneticPr fontId="18"/>
  </si>
  <si>
    <t>浸透量に相当する貯留量計（Ｖｆ）</t>
    <rPh sb="0" eb="2">
      <t>シントウ</t>
    </rPh>
    <rPh sb="2" eb="3">
      <t>リョウ</t>
    </rPh>
    <rPh sb="4" eb="6">
      <t>ソウトウ</t>
    </rPh>
    <rPh sb="11" eb="12">
      <t>ケイ</t>
    </rPh>
    <phoneticPr fontId="1"/>
  </si>
  <si>
    <t>〈計算式〉</t>
    <rPh sb="1" eb="3">
      <t>ケイサン</t>
    </rPh>
    <rPh sb="3" eb="4">
      <t>シキ</t>
    </rPh>
    <phoneticPr fontId="18"/>
  </si>
  <si>
    <t>=</t>
    <phoneticPr fontId="18"/>
  </si>
  <si>
    <t>Ｖｆ =</t>
    <phoneticPr fontId="18"/>
  </si>
  <si>
    <t>Ｖｆ１=</t>
    <phoneticPr fontId="18"/>
  </si>
  <si>
    <t>=</t>
    <phoneticPr fontId="18"/>
  </si>
  <si>
    <t>ｍ³</t>
  </si>
  <si>
    <r>
      <t>ｍ</t>
    </r>
    <r>
      <rPr>
        <sz val="11"/>
        <color indexed="8"/>
        <rFont val="ＭＳ Ｐゴシック"/>
        <family val="3"/>
        <charset val="128"/>
      </rPr>
      <t>³</t>
    </r>
    <phoneticPr fontId="1"/>
  </si>
  <si>
    <r>
      <t>必要対策量（Ｖ</t>
    </r>
    <r>
      <rPr>
        <b/>
        <sz val="12"/>
        <color indexed="8"/>
        <rFont val="ＭＳ Ｐゴシック"/>
        <family val="3"/>
        <charset val="128"/>
      </rPr>
      <t>1</t>
    </r>
    <r>
      <rPr>
        <b/>
        <sz val="12"/>
        <color indexed="8"/>
        <rFont val="ＭＳ Ｐゴシック"/>
        <family val="3"/>
        <charset val="128"/>
      </rPr>
      <t>）</t>
    </r>
    <rPh sb="0" eb="2">
      <t>ヒツヨウ</t>
    </rPh>
    <rPh sb="2" eb="4">
      <t>タイサク</t>
    </rPh>
    <rPh sb="4" eb="5">
      <t>リョウ</t>
    </rPh>
    <phoneticPr fontId="1"/>
  </si>
  <si>
    <t>浸透舗装・緑地等における浸透量に相当する貯留量（Ｖｆ）</t>
    <rPh sb="0" eb="2">
      <t>シントウ</t>
    </rPh>
    <rPh sb="2" eb="4">
      <t>ホソウ</t>
    </rPh>
    <rPh sb="5" eb="8">
      <t>リョクチトウ</t>
    </rPh>
    <rPh sb="12" eb="14">
      <t>シントウ</t>
    </rPh>
    <rPh sb="14" eb="15">
      <t>リョウ</t>
    </rPh>
    <rPh sb="16" eb="18">
      <t>ソウトウ</t>
    </rPh>
    <rPh sb="20" eb="22">
      <t>チョリュウ</t>
    </rPh>
    <rPh sb="22" eb="23">
      <t>リョウ</t>
    </rPh>
    <phoneticPr fontId="1"/>
  </si>
  <si>
    <t>減免措置をした必要対策量（Ｖ２）</t>
    <rPh sb="0" eb="2">
      <t>ゲンメン</t>
    </rPh>
    <rPh sb="2" eb="4">
      <t>ソチ</t>
    </rPh>
    <rPh sb="7" eb="9">
      <t>ヒツヨウ</t>
    </rPh>
    <rPh sb="9" eb="11">
      <t>タイサク</t>
    </rPh>
    <rPh sb="11" eb="12">
      <t>リョウ</t>
    </rPh>
    <phoneticPr fontId="1"/>
  </si>
  <si>
    <t>Ｖｆ2=</t>
    <phoneticPr fontId="18"/>
  </si>
  <si>
    <t>Ｖ2=</t>
    <phoneticPr fontId="18"/>
  </si>
  <si>
    <t>Ｖ1=</t>
    <phoneticPr fontId="18"/>
  </si>
  <si>
    <t>必要対策量（Ｖ1）</t>
    <phoneticPr fontId="18"/>
  </si>
  <si>
    <t>浸透舗装の流出係数（Ｃ1）</t>
    <rPh sb="0" eb="2">
      <t>シントウ</t>
    </rPh>
    <rPh sb="2" eb="4">
      <t>ホソウ</t>
    </rPh>
    <rPh sb="5" eb="7">
      <t>リュウシュツ</t>
    </rPh>
    <rPh sb="7" eb="9">
      <t>ケイスウ</t>
    </rPh>
    <phoneticPr fontId="1"/>
  </si>
  <si>
    <t>緑地・砂利の流出係数（Ｃ2）</t>
    <rPh sb="0" eb="2">
      <t>リョクチ</t>
    </rPh>
    <rPh sb="3" eb="5">
      <t>ジャリ</t>
    </rPh>
    <rPh sb="6" eb="8">
      <t>リュウシュツ</t>
    </rPh>
    <rPh sb="8" eb="10">
      <t>ケイスウ</t>
    </rPh>
    <phoneticPr fontId="1"/>
  </si>
  <si>
    <t>減免措置をした必要対策量（Ｖ2）</t>
    <phoneticPr fontId="18"/>
  </si>
  <si>
    <r>
      <t>対策雨水量
Q[m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3"/>
        <charset val="128"/>
        <scheme val="minor"/>
      </rPr>
      <t>/h]</t>
    </r>
    <rPh sb="0" eb="2">
      <t>タイサク</t>
    </rPh>
    <rPh sb="2" eb="4">
      <t>ウスイ</t>
    </rPh>
    <rPh sb="4" eb="5">
      <t>リョウ</t>
    </rPh>
    <phoneticPr fontId="1"/>
  </si>
  <si>
    <r>
      <t>雨水流出抑制量
[m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3"/>
        <charset val="128"/>
        <scheme val="minor"/>
      </rPr>
      <t>/h]</t>
    </r>
    <rPh sb="0" eb="2">
      <t>ウスイ</t>
    </rPh>
    <rPh sb="2" eb="4">
      <t>リュウシュツ</t>
    </rPh>
    <rPh sb="4" eb="6">
      <t>ヨクセイ</t>
    </rPh>
    <rPh sb="6" eb="7">
      <t>リョウ</t>
    </rPh>
    <phoneticPr fontId="1"/>
  </si>
  <si>
    <r>
      <t>敷地面積
A[m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]</t>
    </r>
    <rPh sb="0" eb="2">
      <t>シキチ</t>
    </rPh>
    <rPh sb="2" eb="4">
      <t>メンセキ</t>
    </rPh>
    <phoneticPr fontId="1"/>
  </si>
  <si>
    <r>
      <t>屋根面積
[m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]</t>
    </r>
    <rPh sb="0" eb="2">
      <t>ヤネ</t>
    </rPh>
    <rPh sb="2" eb="3">
      <t>メン</t>
    </rPh>
    <rPh sb="3" eb="4">
      <t>セキ</t>
    </rPh>
    <phoneticPr fontId="1"/>
  </si>
  <si>
    <r>
      <t>駐車場
[m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]</t>
    </r>
    <rPh sb="0" eb="2">
      <t>チュウシャ</t>
    </rPh>
    <rPh sb="2" eb="3">
      <t>ジョウ</t>
    </rPh>
    <phoneticPr fontId="1"/>
  </si>
  <si>
    <r>
      <t>緑地・砂利
[m</t>
    </r>
    <r>
      <rPr>
        <vertAlign val="super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]</t>
    </r>
    <rPh sb="0" eb="2">
      <t>リョクチ</t>
    </rPh>
    <rPh sb="3" eb="5">
      <t>ジャリ</t>
    </rPh>
    <phoneticPr fontId="1"/>
  </si>
  <si>
    <t>貯留槽</t>
    <rPh sb="0" eb="2">
      <t>チョリュウ</t>
    </rPh>
    <rPh sb="2" eb="3">
      <t>ソウ</t>
    </rPh>
    <phoneticPr fontId="9"/>
  </si>
  <si>
    <t>許容放流量及びポンプ能力上限値の算定</t>
    <rPh sb="0" eb="2">
      <t>キョヨウ</t>
    </rPh>
    <rPh sb="2" eb="4">
      <t>ホウリュウ</t>
    </rPh>
    <rPh sb="4" eb="5">
      <t>リョウ</t>
    </rPh>
    <rPh sb="5" eb="6">
      <t>オヨ</t>
    </rPh>
    <rPh sb="10" eb="12">
      <t>ノウリョク</t>
    </rPh>
    <rPh sb="12" eb="15">
      <t>ジョウゲンチ</t>
    </rPh>
    <rPh sb="16" eb="18">
      <t>サンテイ</t>
    </rPh>
    <phoneticPr fontId="1"/>
  </si>
  <si>
    <r>
      <t>ｍ</t>
    </r>
    <r>
      <rPr>
        <vertAlign val="superscript"/>
        <sz val="14"/>
        <color theme="1"/>
        <rFont val="ＭＳ Ｐゴシック"/>
        <family val="3"/>
        <charset val="128"/>
        <scheme val="minor"/>
      </rPr>
      <t>3</t>
    </r>
    <phoneticPr fontId="9"/>
  </si>
  <si>
    <t>使用ポンプ能力</t>
    <rPh sb="0" eb="2">
      <t>シヨウ</t>
    </rPh>
    <rPh sb="5" eb="7">
      <t>ノウリョク</t>
    </rPh>
    <phoneticPr fontId="9"/>
  </si>
  <si>
    <t>※2台以上の相互運転の場合は、合計値に注意。</t>
    <rPh sb="2" eb="3">
      <t>ダイ</t>
    </rPh>
    <rPh sb="3" eb="5">
      <t>イジョウ</t>
    </rPh>
    <rPh sb="6" eb="8">
      <t>ソウゴ</t>
    </rPh>
    <rPh sb="8" eb="10">
      <t>ウンテン</t>
    </rPh>
    <rPh sb="11" eb="13">
      <t>バアイ</t>
    </rPh>
    <rPh sb="15" eb="18">
      <t>ゴウケイチ</t>
    </rPh>
    <rPh sb="19" eb="21">
      <t>チュウイ</t>
    </rPh>
    <phoneticPr fontId="9"/>
  </si>
  <si>
    <t>［㎡］</t>
    <phoneticPr fontId="2"/>
  </si>
  <si>
    <t>［ℓ/min］</t>
    <phoneticPr fontId="9"/>
  </si>
  <si>
    <r>
      <t>［ｍ</t>
    </r>
    <r>
      <rPr>
        <vertAlign val="superscript"/>
        <sz val="14"/>
        <color theme="1"/>
        <rFont val="ＭＳ Ｐゴシック"/>
        <family val="3"/>
        <charset val="128"/>
        <scheme val="minor"/>
      </rPr>
      <t>3</t>
    </r>
    <r>
      <rPr>
        <sz val="14"/>
        <color theme="1"/>
        <rFont val="ＭＳ Ｐゴシック"/>
        <family val="3"/>
        <charset val="128"/>
        <scheme val="minor"/>
      </rPr>
      <t>/s］</t>
    </r>
    <phoneticPr fontId="9"/>
  </si>
  <si>
    <t>［ｍ］</t>
    <phoneticPr fontId="9"/>
  </si>
  <si>
    <r>
      <t>［ｍ</t>
    </r>
    <r>
      <rPr>
        <vertAlign val="superscript"/>
        <sz val="14"/>
        <color theme="1"/>
        <rFont val="ＭＳ Ｐゴシック"/>
        <family val="3"/>
        <charset val="128"/>
        <scheme val="minor"/>
      </rPr>
      <t>2］</t>
    </r>
    <phoneticPr fontId="9"/>
  </si>
  <si>
    <t>［㎥/s/ha］</t>
  </si>
  <si>
    <t xml:space="preserve">［ha］ </t>
  </si>
  <si>
    <r>
      <t>[ｍ/ｓ</t>
    </r>
    <r>
      <rPr>
        <vertAlign val="superscript"/>
        <sz val="14"/>
        <color theme="1"/>
        <rFont val="ＭＳ Ｐゴシック"/>
        <family val="3"/>
        <charset val="128"/>
        <scheme val="minor"/>
      </rPr>
      <t>2</t>
    </r>
    <r>
      <rPr>
        <sz val="14"/>
        <color theme="1"/>
        <rFont val="ＭＳ Ｐゴシック"/>
        <family val="3"/>
        <charset val="128"/>
        <scheme val="minor"/>
      </rPr>
      <t>]</t>
    </r>
    <phoneticPr fontId="9"/>
  </si>
  <si>
    <t>許容放流比流量 q</t>
    <rPh sb="0" eb="2">
      <t>キョヨウ</t>
    </rPh>
    <rPh sb="2" eb="4">
      <t>ホウリュウ</t>
    </rPh>
    <rPh sb="4" eb="5">
      <t>ヒ</t>
    </rPh>
    <rPh sb="5" eb="6">
      <t>ナガ</t>
    </rPh>
    <rPh sb="6" eb="7">
      <t>リョウ</t>
    </rPh>
    <phoneticPr fontId="9"/>
  </si>
  <si>
    <t>許容放流量 Qc =</t>
    <rPh sb="0" eb="2">
      <t>キョヨウ</t>
    </rPh>
    <rPh sb="2" eb="4">
      <t>ホウリュウ</t>
    </rPh>
    <rPh sb="4" eb="5">
      <t>リョウ</t>
    </rPh>
    <phoneticPr fontId="2"/>
  </si>
  <si>
    <t>=</t>
    <phoneticPr fontId="9"/>
  </si>
  <si>
    <t>オリフィスヘッド差 △h</t>
    <rPh sb="8" eb="9">
      <t>サ</t>
    </rPh>
    <phoneticPr fontId="9"/>
  </si>
  <si>
    <t>流量係数 C</t>
    <phoneticPr fontId="9"/>
  </si>
  <si>
    <t>重力加速度 g</t>
    <phoneticPr fontId="9"/>
  </si>
  <si>
    <r>
      <t>Ｃａ（２ｇΔｈ）</t>
    </r>
    <r>
      <rPr>
        <vertAlign val="superscript"/>
        <sz val="14"/>
        <color indexed="8"/>
        <rFont val="ＭＳ Ｐゴシック"/>
        <family val="3"/>
        <charset val="128"/>
      </rPr>
      <t>1/2</t>
    </r>
    <phoneticPr fontId="9"/>
  </si>
  <si>
    <r>
      <t>Ｑ／Ｃ（２ｇΔｈ）</t>
    </r>
    <r>
      <rPr>
        <vertAlign val="superscript"/>
        <sz val="14"/>
        <color indexed="8"/>
        <rFont val="ＭＳ Ｐゴシック"/>
        <family val="3"/>
        <charset val="128"/>
      </rPr>
      <t>1/2</t>
    </r>
    <phoneticPr fontId="9"/>
  </si>
  <si>
    <t>オリフィス断面積 Ｑ=</t>
    <rPh sb="5" eb="8">
      <t>ダンメンセキ</t>
    </rPh>
    <phoneticPr fontId="9"/>
  </si>
  <si>
    <t>ａ=</t>
    <phoneticPr fontId="9"/>
  </si>
  <si>
    <r>
      <t>２（ａ／π）</t>
    </r>
    <r>
      <rPr>
        <vertAlign val="superscript"/>
        <sz val="14"/>
        <color indexed="8"/>
        <rFont val="ＭＳ Ｐゴシック"/>
        <family val="3"/>
        <charset val="128"/>
      </rPr>
      <t>1/2</t>
    </r>
    <phoneticPr fontId="9"/>
  </si>
  <si>
    <t>円形 ｄ=</t>
    <rPh sb="0" eb="2">
      <t>エンケイ</t>
    </rPh>
    <phoneticPr fontId="9"/>
  </si>
  <si>
    <t>角型 d=</t>
    <rPh sb="0" eb="2">
      <t>カクガタ</t>
    </rPh>
    <phoneticPr fontId="9"/>
  </si>
  <si>
    <r>
      <t>（ａ）</t>
    </r>
    <r>
      <rPr>
        <vertAlign val="superscript"/>
        <sz val="14"/>
        <color indexed="8"/>
        <rFont val="ＭＳ Ｐゴシック"/>
        <family val="3"/>
        <charset val="128"/>
      </rPr>
      <t>1/2</t>
    </r>
    <phoneticPr fontId="9"/>
  </si>
  <si>
    <r>
      <t>Ｃａ（２ｇΔｈ）</t>
    </r>
    <r>
      <rPr>
        <vertAlign val="superscript"/>
        <sz val="14"/>
        <color indexed="8"/>
        <rFont val="ＭＳ Ｐゴシック"/>
        <family val="3"/>
        <charset val="128"/>
      </rPr>
      <t>1/2</t>
    </r>
    <phoneticPr fontId="9"/>
  </si>
  <si>
    <t>オリフィス流量 Ｑo=</t>
    <rPh sb="5" eb="7">
      <t>リュウリョウ</t>
    </rPh>
    <phoneticPr fontId="9"/>
  </si>
  <si>
    <r>
      <t>A</t>
    </r>
    <r>
      <rPr>
        <vertAlign val="subscript"/>
        <sz val="14"/>
        <color theme="1"/>
        <rFont val="ＭＳ Ｐゴシック"/>
        <family val="3"/>
        <charset val="128"/>
        <scheme val="minor"/>
      </rPr>
      <t>0</t>
    </r>
    <r>
      <rPr>
        <sz val="14"/>
        <color theme="1"/>
        <rFont val="ＭＳ Ｐゴシック"/>
        <family val="3"/>
        <charset val="128"/>
        <scheme val="minor"/>
      </rPr>
      <t xml:space="preserve"> × q</t>
    </r>
    <phoneticPr fontId="9"/>
  </si>
  <si>
    <r>
      <t>敷地面積　A</t>
    </r>
    <r>
      <rPr>
        <vertAlign val="subscript"/>
        <sz val="14"/>
        <color theme="1"/>
        <rFont val="ＭＳ Ｐゴシック"/>
        <family val="3"/>
        <charset val="128"/>
        <scheme val="minor"/>
      </rPr>
      <t>0</t>
    </r>
    <rPh sb="0" eb="2">
      <t>シキチ</t>
    </rPh>
    <rPh sb="2" eb="4">
      <t>メンセキ</t>
    </rPh>
    <phoneticPr fontId="2"/>
  </si>
  <si>
    <t>［㎡］</t>
    <phoneticPr fontId="9"/>
  </si>
  <si>
    <t>［mm］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</si>
</sst>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176" formatCode="#,##0.00_);[Red]\(#,##0.00\)"/>
    <numFmt numFmtId="177" formatCode="#,##0.0_);[Red]\(#,##0.0\)"/>
    <numFmt numFmtId="178" formatCode="#,##0.00_ "/>
    <numFmt numFmtId="181" formatCode="#,##0.000_ "/>
    <numFmt numFmtId="183" formatCode="0.0000000"/>
    <numFmt numFmtId="184" formatCode="#,##0.000_);[Red]\(#,##0.000\)"/>
    <numFmt numFmtId="186" formatCode="#,##0.000000_);[Red]\(#,##0.000000\)"/>
    <numFmt numFmtId="188" formatCode="0.00_ "/>
    <numFmt numFmtId="189" formatCode="0.0_);[Red]\(0.0\)"/>
    <numFmt numFmtId="190" formatCode="0.000_);[Red]\(0.000\)"/>
    <numFmt numFmtId="191" formatCode="#,##0.00000_ "/>
    <numFmt numFmtId="194" formatCode="0.0000000000_ "/>
    <numFmt numFmtId="195" formatCode="#,##0.0000000000_ "/>
    <numFmt numFmtId="196" formatCode="#,##0.000000_ "/>
    <numFmt numFmtId="198" formatCode="0.0000000_ "/>
  </numFmts>
  <fonts count="3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vertAlign val="superscript"/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vertAlign val="superscript"/>
      <sz val="14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2"/>
      <color indexed="9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color indexed="9"/>
      <name val="ＭＳ Ｐゴシック"/>
      <family val="3"/>
      <charset val="128"/>
    </font>
    <font>
      <sz val="12"/>
      <color rgb="FFFF0000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vertAlign val="superscript"/>
      <sz val="11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vertAlign val="superscript"/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vertAlign val="superscript"/>
      <sz val="14"/>
      <color theme="1"/>
      <name val="ＭＳ Ｐゴシック"/>
      <family val="3"/>
      <charset val="128"/>
      <scheme val="minor"/>
    </font>
    <font>
      <vertAlign val="subscript"/>
      <sz val="14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210">
    <xf numFmtId="0" fontId="0" fillId="0" borderId="0" xfId="0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>
      <alignment vertical="center"/>
    </xf>
    <xf numFmtId="0" fontId="0" fillId="0" borderId="0" xfId="0" applyAlignment="1">
      <alignment horizontal="center" vertical="center"/>
    </xf>
    <xf numFmtId="0" fontId="17" fillId="0" borderId="0" xfId="0" applyFont="1">
      <alignment vertical="center"/>
    </xf>
    <xf numFmtId="176" fontId="14" fillId="0" borderId="0" xfId="0" applyNumberFormat="1" applyFont="1" applyFill="1">
      <alignment vertical="center"/>
    </xf>
    <xf numFmtId="0" fontId="0" fillId="0" borderId="0" xfId="0" applyProtection="1">
      <alignment vertical="center"/>
    </xf>
    <xf numFmtId="0" fontId="19" fillId="3" borderId="0" xfId="0" applyFont="1" applyFill="1" applyBorder="1" applyAlignment="1" applyProtection="1">
      <alignment horizontal="center" vertical="center"/>
    </xf>
    <xf numFmtId="0" fontId="11" fillId="3" borderId="12" xfId="0" applyFont="1" applyFill="1" applyBorder="1" applyAlignment="1" applyProtection="1">
      <alignment vertical="center"/>
    </xf>
    <xf numFmtId="0" fontId="12" fillId="3" borderId="12" xfId="0" applyFont="1" applyFill="1" applyBorder="1" applyAlignment="1" applyProtection="1">
      <alignment vertical="center"/>
    </xf>
    <xf numFmtId="0" fontId="12" fillId="0" borderId="2" xfId="0" applyFont="1" applyBorder="1" applyAlignment="1" applyProtection="1">
      <alignment horizontal="center" vertical="center"/>
    </xf>
    <xf numFmtId="0" fontId="12" fillId="0" borderId="9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</xf>
    <xf numFmtId="0" fontId="12" fillId="0" borderId="13" xfId="0" applyFont="1" applyBorder="1" applyAlignment="1" applyProtection="1">
      <alignment horizontal="distributed" vertical="center"/>
    </xf>
    <xf numFmtId="189" fontId="12" fillId="0" borderId="14" xfId="0" applyNumberFormat="1" applyFont="1" applyBorder="1" applyProtection="1">
      <alignment vertical="center"/>
    </xf>
    <xf numFmtId="190" fontId="12" fillId="0" borderId="2" xfId="0" applyNumberFormat="1" applyFont="1" applyBorder="1" applyAlignment="1" applyProtection="1">
      <alignment horizontal="right" vertical="center"/>
    </xf>
    <xf numFmtId="191" fontId="12" fillId="0" borderId="1" xfId="0" applyNumberFormat="1" applyFont="1" applyBorder="1" applyAlignment="1" applyProtection="1">
      <alignment vertical="center" shrinkToFit="1"/>
    </xf>
    <xf numFmtId="0" fontId="12" fillId="0" borderId="4" xfId="0" applyFont="1" applyBorder="1" applyAlignment="1" applyProtection="1">
      <alignment horizontal="distributed" vertical="center"/>
    </xf>
    <xf numFmtId="189" fontId="12" fillId="0" borderId="5" xfId="0" applyNumberFormat="1" applyFont="1" applyBorder="1" applyProtection="1">
      <alignment vertical="center"/>
    </xf>
    <xf numFmtId="190" fontId="12" fillId="0" borderId="15" xfId="0" applyNumberFormat="1" applyFont="1" applyBorder="1" applyAlignment="1" applyProtection="1">
      <alignment horizontal="right" vertical="center"/>
    </xf>
    <xf numFmtId="178" fontId="23" fillId="0" borderId="14" xfId="0" applyNumberFormat="1" applyFont="1" applyFill="1" applyBorder="1" applyAlignment="1" applyProtection="1">
      <alignment vertical="center" shrinkToFit="1"/>
    </xf>
    <xf numFmtId="0" fontId="12" fillId="0" borderId="16" xfId="0" applyFont="1" applyBorder="1" applyProtection="1">
      <alignment vertical="center"/>
    </xf>
    <xf numFmtId="0" fontId="12" fillId="0" borderId="17" xfId="0" applyFont="1" applyBorder="1" applyProtection="1">
      <alignment vertical="center"/>
    </xf>
    <xf numFmtId="191" fontId="12" fillId="0" borderId="2" xfId="0" applyNumberFormat="1" applyFont="1" applyBorder="1" applyAlignment="1" applyProtection="1">
      <alignment vertical="center" shrinkToFit="1"/>
    </xf>
    <xf numFmtId="0" fontId="12" fillId="3" borderId="0" xfId="0" applyFont="1" applyFill="1" applyBorder="1" applyProtection="1">
      <alignment vertical="center"/>
    </xf>
    <xf numFmtId="0" fontId="0" fillId="0" borderId="0" xfId="0" applyBorder="1" applyProtection="1">
      <alignment vertical="center"/>
    </xf>
    <xf numFmtId="0" fontId="12" fillId="3" borderId="0" xfId="0" applyFont="1" applyFill="1" applyBorder="1" applyAlignment="1" applyProtection="1">
      <alignment horizontal="right" vertical="center"/>
    </xf>
    <xf numFmtId="191" fontId="12" fillId="3" borderId="0" xfId="0" applyNumberFormat="1" applyFont="1" applyFill="1" applyBorder="1" applyAlignment="1" applyProtection="1">
      <alignment horizontal="right" vertical="center" shrinkToFit="1"/>
    </xf>
    <xf numFmtId="0" fontId="0" fillId="3" borderId="0" xfId="0" applyFill="1" applyBorder="1" applyProtection="1">
      <alignment vertical="center"/>
    </xf>
    <xf numFmtId="181" fontId="12" fillId="3" borderId="0" xfId="0" applyNumberFormat="1" applyFont="1" applyFill="1" applyBorder="1" applyAlignment="1" applyProtection="1">
      <alignment horizontal="right" vertical="center" shrinkToFit="1"/>
    </xf>
    <xf numFmtId="0" fontId="12" fillId="3" borderId="0" xfId="0" applyFont="1" applyFill="1" applyBorder="1" applyAlignment="1" applyProtection="1">
      <alignment horizontal="left" vertical="center"/>
    </xf>
    <xf numFmtId="178" fontId="12" fillId="3" borderId="0" xfId="0" applyNumberFormat="1" applyFont="1" applyFill="1" applyBorder="1" applyAlignment="1" applyProtection="1">
      <alignment horizontal="right" vertical="center" shrinkToFit="1"/>
    </xf>
    <xf numFmtId="188" fontId="12" fillId="3" borderId="0" xfId="0" applyNumberFormat="1" applyFont="1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right" vertical="center"/>
    </xf>
    <xf numFmtId="0" fontId="23" fillId="3" borderId="0" xfId="0" applyFont="1" applyFill="1" applyBorder="1" applyAlignment="1" applyProtection="1">
      <alignment horizontal="center" vertical="center"/>
    </xf>
    <xf numFmtId="0" fontId="12" fillId="3" borderId="0" xfId="0" applyFont="1" applyFill="1" applyBorder="1" applyAlignment="1" applyProtection="1">
      <alignment vertical="center"/>
    </xf>
    <xf numFmtId="0" fontId="12" fillId="3" borderId="15" xfId="0" applyFont="1" applyFill="1" applyBorder="1" applyAlignment="1" applyProtection="1">
      <alignment horizontal="center" vertical="center"/>
    </xf>
    <xf numFmtId="0" fontId="12" fillId="3" borderId="8" xfId="0" applyFont="1" applyFill="1" applyBorder="1" applyAlignment="1" applyProtection="1">
      <alignment horizontal="right" vertical="center"/>
    </xf>
    <xf numFmtId="0" fontId="26" fillId="3" borderId="8" xfId="0" applyFont="1" applyFill="1" applyBorder="1" applyAlignment="1" applyProtection="1">
      <alignment horizontal="center" vertical="center"/>
    </xf>
    <xf numFmtId="0" fontId="23" fillId="3" borderId="8" xfId="0" applyFont="1" applyFill="1" applyBorder="1" applyAlignment="1" applyProtection="1">
      <alignment horizontal="center" vertical="center"/>
    </xf>
    <xf numFmtId="0" fontId="12" fillId="3" borderId="9" xfId="0" applyFont="1" applyFill="1" applyBorder="1" applyAlignment="1" applyProtection="1">
      <alignment horizontal="center" vertical="center"/>
    </xf>
    <xf numFmtId="0" fontId="12" fillId="3" borderId="12" xfId="0" applyFont="1" applyFill="1" applyBorder="1" applyAlignment="1" applyProtection="1">
      <alignment horizontal="right" vertical="center"/>
    </xf>
    <xf numFmtId="0" fontId="23" fillId="3" borderId="12" xfId="0" applyFont="1" applyFill="1" applyBorder="1" applyAlignment="1" applyProtection="1">
      <alignment horizontal="center" vertical="center"/>
    </xf>
    <xf numFmtId="0" fontId="12" fillId="3" borderId="14" xfId="0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right" vertical="center"/>
    </xf>
    <xf numFmtId="0" fontId="0" fillId="0" borderId="0" xfId="0" applyBorder="1">
      <alignment vertical="center"/>
    </xf>
    <xf numFmtId="0" fontId="20" fillId="0" borderId="0" xfId="0" applyFont="1" applyAlignment="1" applyProtection="1">
      <alignment horizontal="left"/>
    </xf>
    <xf numFmtId="0" fontId="17" fillId="0" borderId="0" xfId="0" applyFont="1" applyAlignment="1" applyProtection="1"/>
    <xf numFmtId="0" fontId="32" fillId="0" borderId="0" xfId="0" applyFont="1" applyFill="1" applyAlignment="1">
      <alignment vertical="center"/>
    </xf>
    <xf numFmtId="178" fontId="0" fillId="2" borderId="2" xfId="0" applyNumberFormat="1" applyFill="1" applyBorder="1" applyProtection="1">
      <alignment vertical="center"/>
      <protection locked="0"/>
    </xf>
    <xf numFmtId="0" fontId="0" fillId="2" borderId="2" xfId="0" applyFill="1" applyBorder="1" applyProtection="1">
      <alignment vertical="center"/>
      <protection locked="0"/>
    </xf>
    <xf numFmtId="178" fontId="0" fillId="2" borderId="2" xfId="0" applyNumberFormat="1" applyFill="1" applyBorder="1" applyAlignment="1" applyProtection="1">
      <alignment horizontal="right" vertical="center"/>
      <protection locked="0"/>
    </xf>
    <xf numFmtId="176" fontId="0" fillId="2" borderId="2" xfId="0" applyNumberFormat="1" applyFill="1" applyBorder="1" applyAlignment="1" applyProtection="1">
      <alignment horizontal="right" vertical="center"/>
      <protection locked="0"/>
    </xf>
    <xf numFmtId="0" fontId="11" fillId="0" borderId="5" xfId="0" applyFont="1" applyBorder="1">
      <alignment vertical="center"/>
    </xf>
    <xf numFmtId="178" fontId="23" fillId="2" borderId="2" xfId="0" applyNumberFormat="1" applyFont="1" applyFill="1" applyBorder="1" applyAlignment="1" applyProtection="1">
      <alignment vertical="center" shrinkToFit="1"/>
    </xf>
    <xf numFmtId="0" fontId="12" fillId="2" borderId="2" xfId="0" applyFont="1" applyFill="1" applyBorder="1" applyProtection="1">
      <alignment vertical="center"/>
    </xf>
    <xf numFmtId="178" fontId="12" fillId="2" borderId="7" xfId="0" applyNumberFormat="1" applyFont="1" applyFill="1" applyBorder="1" applyAlignment="1">
      <alignment horizontal="right" vertical="center"/>
    </xf>
    <xf numFmtId="178" fontId="12" fillId="2" borderId="4" xfId="0" applyNumberFormat="1" applyFont="1" applyFill="1" applyBorder="1" applyAlignment="1">
      <alignment horizontal="right" vertical="center"/>
    </xf>
    <xf numFmtId="178" fontId="12" fillId="2" borderId="10" xfId="0" applyNumberFormat="1" applyFont="1" applyFill="1" applyBorder="1" applyAlignment="1">
      <alignment horizontal="right" vertical="center"/>
    </xf>
    <xf numFmtId="0" fontId="0" fillId="3" borderId="0" xfId="0" applyFill="1">
      <alignment vertical="center"/>
    </xf>
    <xf numFmtId="0" fontId="12" fillId="3" borderId="0" xfId="0" applyFont="1" applyFill="1" applyAlignment="1">
      <alignment horizontal="left" vertical="center"/>
    </xf>
    <xf numFmtId="0" fontId="12" fillId="3" borderId="13" xfId="0" applyFont="1" applyFill="1" applyBorder="1">
      <alignment vertical="center"/>
    </xf>
    <xf numFmtId="0" fontId="13" fillId="3" borderId="14" xfId="0" applyFont="1" applyFill="1" applyBorder="1">
      <alignment vertical="center"/>
    </xf>
    <xf numFmtId="191" fontId="25" fillId="3" borderId="4" xfId="0" applyNumberFormat="1" applyFont="1" applyFill="1" applyBorder="1">
      <alignment vertical="center"/>
    </xf>
    <xf numFmtId="0" fontId="34" fillId="3" borderId="5" xfId="0" applyFont="1" applyFill="1" applyBorder="1">
      <alignment vertical="center"/>
    </xf>
    <xf numFmtId="0" fontId="12" fillId="3" borderId="7" xfId="0" applyFont="1" applyFill="1" applyBorder="1">
      <alignment vertical="center"/>
    </xf>
    <xf numFmtId="0" fontId="12" fillId="3" borderId="9" xfId="0" applyFont="1" applyFill="1" applyBorder="1">
      <alignment vertical="center"/>
    </xf>
    <xf numFmtId="0" fontId="12" fillId="3" borderId="4" xfId="0" applyFont="1" applyFill="1" applyBorder="1">
      <alignment vertical="center"/>
    </xf>
    <xf numFmtId="0" fontId="12" fillId="3" borderId="5" xfId="0" applyFont="1" applyFill="1" applyBorder="1">
      <alignment vertical="center"/>
    </xf>
    <xf numFmtId="191" fontId="12" fillId="3" borderId="13" xfId="0" applyNumberFormat="1" applyFont="1" applyFill="1" applyBorder="1">
      <alignment vertical="center"/>
    </xf>
    <xf numFmtId="0" fontId="13" fillId="3" borderId="5" xfId="0" applyFont="1" applyFill="1" applyBorder="1">
      <alignment vertical="center"/>
    </xf>
    <xf numFmtId="49" fontId="0" fillId="3" borderId="0" xfId="0" applyNumberFormat="1" applyFill="1" applyBorder="1" applyAlignment="1">
      <alignment horizontal="left" vertical="center"/>
    </xf>
    <xf numFmtId="0" fontId="12" fillId="3" borderId="0" xfId="0" applyFont="1" applyFill="1" applyBorder="1" applyAlignment="1">
      <alignment horizontal="right" vertical="center"/>
    </xf>
    <xf numFmtId="191" fontId="12" fillId="3" borderId="0" xfId="0" applyNumberFormat="1" applyFont="1" applyFill="1" applyBorder="1">
      <alignment vertical="center"/>
    </xf>
    <xf numFmtId="0" fontId="12" fillId="3" borderId="0" xfId="0" applyFont="1" applyFill="1" applyBorder="1">
      <alignment vertical="center"/>
    </xf>
    <xf numFmtId="0" fontId="20" fillId="3" borderId="0" xfId="0" applyFont="1" applyFill="1">
      <alignment vertical="center"/>
    </xf>
    <xf numFmtId="0" fontId="12" fillId="3" borderId="0" xfId="0" applyFont="1" applyFill="1">
      <alignment vertical="center"/>
    </xf>
    <xf numFmtId="0" fontId="0" fillId="3" borderId="0" xfId="0" applyFill="1" applyAlignment="1">
      <alignment horizontal="right" vertical="center"/>
    </xf>
    <xf numFmtId="0" fontId="12" fillId="3" borderId="0" xfId="0" applyFont="1" applyFill="1" applyAlignment="1">
      <alignment vertical="center"/>
    </xf>
    <xf numFmtId="0" fontId="13" fillId="3" borderId="0" xfId="0" applyFont="1" applyFill="1">
      <alignment vertical="center"/>
    </xf>
    <xf numFmtId="0" fontId="0" fillId="3" borderId="0" xfId="0" applyFont="1" applyFill="1" applyAlignment="1">
      <alignment vertical="center"/>
    </xf>
    <xf numFmtId="0" fontId="0" fillId="3" borderId="0" xfId="0" applyFont="1" applyFill="1">
      <alignment vertical="center"/>
    </xf>
    <xf numFmtId="0" fontId="16" fillId="3" borderId="0" xfId="0" applyFont="1" applyFill="1" applyAlignment="1">
      <alignment horizontal="center" vertical="center"/>
    </xf>
    <xf numFmtId="0" fontId="13" fillId="3" borderId="11" xfId="0" applyFont="1" applyFill="1" applyBorder="1" applyAlignment="1">
      <alignment horizontal="left" vertical="center"/>
    </xf>
    <xf numFmtId="196" fontId="12" fillId="3" borderId="10" xfId="0" applyNumberFormat="1" applyFont="1" applyFill="1" applyBorder="1" applyAlignment="1">
      <alignment horizontal="right" vertical="center"/>
    </xf>
    <xf numFmtId="0" fontId="13" fillId="3" borderId="5" xfId="0" applyFont="1" applyFill="1" applyBorder="1" applyAlignment="1">
      <alignment horizontal="left" vertical="center"/>
    </xf>
    <xf numFmtId="196" fontId="12" fillId="3" borderId="7" xfId="0" applyNumberFormat="1" applyFont="1" applyFill="1" applyBorder="1" applyAlignment="1">
      <alignment horizontal="right" vertical="center"/>
    </xf>
    <xf numFmtId="196" fontId="12" fillId="3" borderId="4" xfId="0" applyNumberFormat="1" applyFont="1" applyFill="1" applyBorder="1" applyAlignment="1">
      <alignment horizontal="right" vertical="center"/>
    </xf>
    <xf numFmtId="0" fontId="13" fillId="3" borderId="14" xfId="0" applyFont="1" applyFill="1" applyBorder="1" applyAlignment="1">
      <alignment horizontal="left" vertical="center"/>
    </xf>
    <xf numFmtId="0" fontId="0" fillId="3" borderId="0" xfId="0" applyFill="1" applyProtection="1">
      <alignment vertical="center"/>
    </xf>
    <xf numFmtId="0" fontId="29" fillId="3" borderId="0" xfId="0" applyFont="1" applyFill="1" applyAlignment="1" applyProtection="1">
      <alignment horizontal="center" vertical="center"/>
    </xf>
    <xf numFmtId="0" fontId="11" fillId="3" borderId="0" xfId="0" applyFont="1" applyFill="1" applyBorder="1" applyAlignment="1" applyProtection="1">
      <alignment vertical="center"/>
    </xf>
    <xf numFmtId="0" fontId="11" fillId="3" borderId="0" xfId="0" applyFont="1" applyFill="1" applyAlignment="1" applyProtection="1">
      <alignment vertical="center"/>
    </xf>
    <xf numFmtId="0" fontId="17" fillId="3" borderId="0" xfId="0" applyFont="1" applyFill="1" applyAlignment="1" applyProtection="1">
      <alignment vertical="center"/>
    </xf>
    <xf numFmtId="0" fontId="11" fillId="3" borderId="0" xfId="0" applyFont="1" applyFill="1" applyAlignment="1" applyProtection="1"/>
    <xf numFmtId="0" fontId="17" fillId="3" borderId="0" xfId="0" applyFont="1" applyFill="1" applyAlignment="1" applyProtection="1"/>
    <xf numFmtId="0" fontId="17" fillId="3" borderId="0" xfId="0" applyFont="1" applyFill="1" applyAlignment="1" applyProtection="1">
      <alignment horizontal="left"/>
    </xf>
    <xf numFmtId="0" fontId="0" fillId="3" borderId="2" xfId="0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center" vertical="center" wrapText="1"/>
    </xf>
    <xf numFmtId="0" fontId="0" fillId="3" borderId="15" xfId="0" applyFill="1" applyBorder="1" applyAlignment="1" applyProtection="1">
      <alignment horizontal="center" vertical="center" wrapText="1"/>
    </xf>
    <xf numFmtId="0" fontId="0" fillId="3" borderId="5" xfId="0" applyFill="1" applyBorder="1" applyAlignment="1" applyProtection="1">
      <alignment horizontal="center" vertical="center"/>
    </xf>
    <xf numFmtId="0" fontId="31" fillId="3" borderId="13" xfId="0" applyFont="1" applyFill="1" applyBorder="1" applyAlignment="1" applyProtection="1">
      <alignment horizontal="center" vertical="center"/>
      <protection locked="0"/>
    </xf>
    <xf numFmtId="176" fontId="0" fillId="3" borderId="12" xfId="0" applyNumberFormat="1" applyFill="1" applyBorder="1" applyProtection="1">
      <alignment vertical="center"/>
    </xf>
    <xf numFmtId="176" fontId="0" fillId="3" borderId="14" xfId="0" applyNumberFormat="1" applyFill="1" applyBorder="1" applyProtection="1">
      <alignment vertical="center"/>
    </xf>
    <xf numFmtId="194" fontId="0" fillId="3" borderId="1" xfId="0" applyNumberFormat="1" applyFill="1" applyBorder="1" applyAlignment="1" applyProtection="1">
      <alignment horizontal="right" vertical="center"/>
    </xf>
    <xf numFmtId="188" fontId="0" fillId="3" borderId="1" xfId="0" applyNumberFormat="1" applyFill="1" applyBorder="1" applyAlignment="1" applyProtection="1">
      <alignment horizontal="right" vertical="center"/>
    </xf>
    <xf numFmtId="195" fontId="0" fillId="3" borderId="1" xfId="0" applyNumberFormat="1" applyFill="1" applyBorder="1" applyProtection="1">
      <alignment vertical="center"/>
    </xf>
    <xf numFmtId="178" fontId="30" fillId="3" borderId="13" xfId="0" applyNumberFormat="1" applyFont="1" applyFill="1" applyBorder="1" applyProtection="1">
      <alignment vertical="center"/>
    </xf>
    <xf numFmtId="0" fontId="0" fillId="3" borderId="14" xfId="0" applyFill="1" applyBorder="1" applyAlignment="1" applyProtection="1">
      <alignment horizontal="center" vertical="center"/>
    </xf>
    <xf numFmtId="0" fontId="29" fillId="5" borderId="0" xfId="0" applyFont="1" applyFill="1" applyAlignment="1" applyProtection="1">
      <alignment vertical="center"/>
    </xf>
    <xf numFmtId="0" fontId="0" fillId="5" borderId="0" xfId="0" applyFill="1" applyProtection="1">
      <alignment vertical="center"/>
    </xf>
    <xf numFmtId="0" fontId="0" fillId="5" borderId="0" xfId="0" applyFill="1">
      <alignment vertical="center"/>
    </xf>
    <xf numFmtId="0" fontId="16" fillId="5" borderId="0" xfId="0" applyFont="1" applyFill="1" applyAlignment="1">
      <alignment vertical="center"/>
    </xf>
    <xf numFmtId="0" fontId="11" fillId="0" borderId="2" xfId="0" applyFont="1" applyBorder="1">
      <alignment vertical="center"/>
    </xf>
    <xf numFmtId="0" fontId="11" fillId="0" borderId="2" xfId="0" applyFont="1" applyBorder="1" applyAlignment="1">
      <alignment horizontal="left" vertical="center"/>
    </xf>
    <xf numFmtId="0" fontId="11" fillId="0" borderId="18" xfId="0" quotePrefix="1" applyFont="1" applyBorder="1" applyAlignment="1">
      <alignment horizontal="right" vertical="center"/>
    </xf>
    <xf numFmtId="176" fontId="15" fillId="0" borderId="18" xfId="0" applyNumberFormat="1" applyFont="1" applyFill="1" applyBorder="1">
      <alignment vertical="center"/>
    </xf>
    <xf numFmtId="0" fontId="11" fillId="0" borderId="18" xfId="0" applyFont="1" applyBorder="1">
      <alignment vertical="center"/>
    </xf>
    <xf numFmtId="0" fontId="11" fillId="0" borderId="0" xfId="0" applyFont="1" applyBorder="1" applyAlignment="1">
      <alignment horizontal="right" vertical="center"/>
    </xf>
    <xf numFmtId="0" fontId="11" fillId="0" borderId="0" xfId="0" quotePrefix="1" applyFont="1" applyBorder="1" applyAlignment="1">
      <alignment horizontal="right" vertical="center"/>
    </xf>
    <xf numFmtId="0" fontId="28" fillId="0" borderId="0" xfId="0" applyFont="1" applyBorder="1">
      <alignment vertical="center"/>
    </xf>
    <xf numFmtId="0" fontId="11" fillId="0" borderId="14" xfId="0" applyFont="1" applyBorder="1">
      <alignment vertical="center"/>
    </xf>
    <xf numFmtId="183" fontId="11" fillId="0" borderId="0" xfId="0" applyNumberFormat="1" applyFont="1">
      <alignment vertical="center"/>
    </xf>
    <xf numFmtId="0" fontId="11" fillId="0" borderId="1" xfId="0" applyFont="1" applyBorder="1">
      <alignment vertical="center"/>
    </xf>
    <xf numFmtId="0" fontId="0" fillId="0" borderId="0" xfId="0" applyAlignment="1">
      <alignment vertical="center"/>
    </xf>
    <xf numFmtId="176" fontId="32" fillId="2" borderId="6" xfId="0" applyNumberFormat="1" applyFont="1" applyFill="1" applyBorder="1">
      <alignment vertical="center"/>
    </xf>
    <xf numFmtId="0" fontId="32" fillId="0" borderId="4" xfId="0" applyFont="1" applyBorder="1" applyAlignment="1">
      <alignment horizontal="right" vertical="center"/>
    </xf>
    <xf numFmtId="176" fontId="32" fillId="0" borderId="6" xfId="0" applyNumberFormat="1" applyFont="1" applyFill="1" applyBorder="1">
      <alignment vertical="center"/>
    </xf>
    <xf numFmtId="0" fontId="11" fillId="0" borderId="0" xfId="0" quotePrefix="1" applyFont="1" applyBorder="1" applyAlignment="1">
      <alignment horizontal="left" vertical="center"/>
    </xf>
    <xf numFmtId="184" fontId="32" fillId="2" borderId="6" xfId="0" applyNumberFormat="1" applyFont="1" applyFill="1" applyBorder="1">
      <alignment vertical="center"/>
    </xf>
    <xf numFmtId="176" fontId="32" fillId="2" borderId="12" xfId="0" applyNumberFormat="1" applyFont="1" applyFill="1" applyBorder="1">
      <alignment vertical="center"/>
    </xf>
    <xf numFmtId="181" fontId="28" fillId="0" borderId="18" xfId="0" applyNumberFormat="1" applyFont="1" applyBorder="1">
      <alignment vertical="center"/>
    </xf>
    <xf numFmtId="181" fontId="11" fillId="2" borderId="6" xfId="0" applyNumberFormat="1" applyFont="1" applyFill="1" applyBorder="1" applyAlignment="1">
      <alignment horizontal="right" vertical="center"/>
    </xf>
    <xf numFmtId="0" fontId="11" fillId="0" borderId="0" xfId="0" applyFont="1" applyBorder="1">
      <alignment vertical="center"/>
    </xf>
    <xf numFmtId="177" fontId="32" fillId="0" borderId="4" xfId="0" applyNumberFormat="1" applyFont="1" applyFill="1" applyBorder="1">
      <alignment vertical="center"/>
    </xf>
    <xf numFmtId="177" fontId="32" fillId="0" borderId="6" xfId="0" applyNumberFormat="1" applyFont="1" applyFill="1" applyBorder="1">
      <alignment vertical="center"/>
    </xf>
    <xf numFmtId="0" fontId="28" fillId="0" borderId="0" xfId="0" applyFont="1">
      <alignment vertical="center"/>
    </xf>
    <xf numFmtId="0" fontId="11" fillId="0" borderId="0" xfId="0" applyNumberFormat="1" applyFont="1" applyAlignment="1">
      <alignment horizontal="right" vertical="center"/>
    </xf>
    <xf numFmtId="188" fontId="28" fillId="0" borderId="18" xfId="0" applyNumberFormat="1" applyFont="1" applyBorder="1">
      <alignment vertical="center"/>
    </xf>
    <xf numFmtId="188" fontId="28" fillId="0" borderId="0" xfId="0" applyNumberFormat="1" applyFont="1" applyBorder="1">
      <alignment vertical="center"/>
    </xf>
    <xf numFmtId="198" fontId="32" fillId="0" borderId="0" xfId="0" applyNumberFormat="1" applyFont="1" applyBorder="1">
      <alignment vertical="center"/>
    </xf>
    <xf numFmtId="0" fontId="12" fillId="3" borderId="0" xfId="0" applyFont="1" applyFill="1" applyBorder="1" applyAlignment="1" applyProtection="1">
      <alignment horizontal="center" vertical="center"/>
    </xf>
    <xf numFmtId="188" fontId="12" fillId="3" borderId="0" xfId="0" applyNumberFormat="1" applyFont="1" applyFill="1" applyBorder="1" applyAlignment="1" applyProtection="1">
      <alignment horizontal="left" vertical="center"/>
    </xf>
    <xf numFmtId="0" fontId="20" fillId="3" borderId="0" xfId="0" applyFont="1" applyFill="1" applyBorder="1" applyAlignment="1" applyProtection="1">
      <alignment horizontal="left" vertical="center"/>
    </xf>
    <xf numFmtId="0" fontId="12" fillId="3" borderId="4" xfId="0" applyFont="1" applyFill="1" applyBorder="1" applyAlignment="1" applyProtection="1">
      <alignment horizontal="center" vertical="center"/>
    </xf>
    <xf numFmtId="0" fontId="12" fillId="3" borderId="6" xfId="0" applyFont="1" applyFill="1" applyBorder="1" applyAlignment="1" applyProtection="1">
      <alignment horizontal="center" vertical="center"/>
    </xf>
    <xf numFmtId="0" fontId="12" fillId="3" borderId="5" xfId="0" applyFont="1" applyFill="1" applyBorder="1" applyAlignment="1" applyProtection="1">
      <alignment horizontal="center" vertical="center"/>
    </xf>
    <xf numFmtId="0" fontId="25" fillId="4" borderId="15" xfId="0" applyFont="1" applyFill="1" applyBorder="1" applyAlignment="1" applyProtection="1">
      <alignment horizontal="center" vertical="center"/>
    </xf>
    <xf numFmtId="0" fontId="25" fillId="4" borderId="1" xfId="0" applyFont="1" applyFill="1" applyBorder="1" applyAlignment="1" applyProtection="1">
      <alignment horizontal="center" vertical="center"/>
    </xf>
    <xf numFmtId="0" fontId="12" fillId="3" borderId="0" xfId="0" applyFont="1" applyFill="1" applyBorder="1" applyAlignment="1" applyProtection="1">
      <alignment horizontal="center" vertical="center"/>
    </xf>
    <xf numFmtId="178" fontId="12" fillId="3" borderId="0" xfId="0" applyNumberFormat="1" applyFont="1" applyFill="1" applyBorder="1" applyAlignment="1" applyProtection="1">
      <alignment horizontal="left" vertical="center" shrinkToFit="1"/>
    </xf>
    <xf numFmtId="188" fontId="12" fillId="3" borderId="0" xfId="0" applyNumberFormat="1" applyFont="1" applyFill="1" applyBorder="1" applyAlignment="1" applyProtection="1">
      <alignment horizontal="left" vertical="center"/>
    </xf>
    <xf numFmtId="0" fontId="20" fillId="3" borderId="0" xfId="0" applyFont="1" applyFill="1" applyBorder="1" applyAlignment="1" applyProtection="1">
      <alignment horizontal="left" vertical="top" wrapText="1"/>
    </xf>
    <xf numFmtId="0" fontId="20" fillId="3" borderId="0" xfId="0" applyFont="1" applyFill="1" applyBorder="1" applyAlignment="1" applyProtection="1">
      <alignment horizontal="left" vertical="top"/>
    </xf>
    <xf numFmtId="181" fontId="12" fillId="3" borderId="0" xfId="0" applyNumberFormat="1" applyFont="1" applyFill="1" applyBorder="1" applyAlignment="1" applyProtection="1">
      <alignment horizontal="left" vertical="center" shrinkToFit="1"/>
    </xf>
    <xf numFmtId="0" fontId="19" fillId="5" borderId="0" xfId="0" applyFont="1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horizontal="left" vertical="top" wrapText="1"/>
    </xf>
    <xf numFmtId="0" fontId="20" fillId="0" borderId="0" xfId="0" applyFont="1" applyFill="1" applyBorder="1" applyAlignment="1" applyProtection="1">
      <alignment horizontal="left" vertical="top"/>
    </xf>
    <xf numFmtId="0" fontId="12" fillId="0" borderId="3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29" fillId="5" borderId="0" xfId="0" applyFont="1" applyFill="1" applyAlignment="1" applyProtection="1">
      <alignment horizontal="left" vertical="center"/>
    </xf>
    <xf numFmtId="0" fontId="0" fillId="3" borderId="15" xfId="0" applyFill="1" applyBorder="1" applyAlignment="1" applyProtection="1">
      <alignment horizontal="center" vertical="center" wrapText="1"/>
    </xf>
    <xf numFmtId="0" fontId="0" fillId="3" borderId="3" xfId="0" applyFill="1" applyBorder="1" applyAlignment="1" applyProtection="1">
      <alignment horizontal="center" vertical="center"/>
    </xf>
    <xf numFmtId="0" fontId="0" fillId="3" borderId="15" xfId="0" applyFill="1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center" vertical="center" wrapText="1"/>
    </xf>
    <xf numFmtId="0" fontId="0" fillId="3" borderId="4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0" fillId="3" borderId="5" xfId="0" applyFill="1" applyBorder="1" applyAlignment="1" applyProtection="1">
      <alignment horizontal="center" vertical="center"/>
    </xf>
    <xf numFmtId="0" fontId="0" fillId="3" borderId="3" xfId="0" applyFill="1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</xf>
    <xf numFmtId="0" fontId="0" fillId="3" borderId="7" xfId="0" applyFill="1" applyBorder="1" applyAlignment="1" applyProtection="1">
      <alignment horizontal="center" vertical="center" wrapText="1"/>
    </xf>
    <xf numFmtId="0" fontId="0" fillId="3" borderId="9" xfId="0" applyFill="1" applyBorder="1" applyAlignment="1" applyProtection="1">
      <alignment horizontal="center" vertical="center" wrapText="1"/>
    </xf>
    <xf numFmtId="0" fontId="0" fillId="3" borderId="10" xfId="0" applyFill="1" applyBorder="1" applyAlignment="1" applyProtection="1">
      <alignment horizontal="center" vertical="center" wrapText="1"/>
    </xf>
    <xf numFmtId="0" fontId="0" fillId="3" borderId="11" xfId="0" applyFill="1" applyBorder="1" applyAlignment="1" applyProtection="1">
      <alignment horizontal="center" vertical="center" wrapText="1"/>
    </xf>
    <xf numFmtId="191" fontId="30" fillId="3" borderId="0" xfId="0" applyNumberFormat="1" applyFont="1" applyFill="1" applyAlignment="1">
      <alignment horizontal="right" vertical="center"/>
    </xf>
    <xf numFmtId="0" fontId="30" fillId="3" borderId="0" xfId="0" applyFont="1" applyFill="1" applyAlignment="1">
      <alignment horizontal="right" vertical="center"/>
    </xf>
    <xf numFmtId="0" fontId="0" fillId="3" borderId="0" xfId="0" applyFont="1" applyFill="1" applyAlignment="1">
      <alignment horizontal="left" vertical="center"/>
    </xf>
    <xf numFmtId="191" fontId="25" fillId="3" borderId="0" xfId="0" applyNumberFormat="1" applyFont="1" applyFill="1" applyAlignment="1">
      <alignment horizontal="right" vertical="center"/>
    </xf>
    <xf numFmtId="0" fontId="12" fillId="3" borderId="13" xfId="0" applyFont="1" applyFill="1" applyBorder="1" applyAlignment="1">
      <alignment horizontal="right" vertical="center"/>
    </xf>
    <xf numFmtId="0" fontId="12" fillId="3" borderId="12" xfId="0" applyFont="1" applyFill="1" applyBorder="1" applyAlignment="1">
      <alignment horizontal="right" vertical="center"/>
    </xf>
    <xf numFmtId="0" fontId="12" fillId="3" borderId="14" xfId="0" applyFont="1" applyFill="1" applyBorder="1" applyAlignment="1">
      <alignment horizontal="right" vertical="center"/>
    </xf>
    <xf numFmtId="0" fontId="12" fillId="3" borderId="4" xfId="0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right" vertical="center"/>
    </xf>
    <xf numFmtId="0" fontId="12" fillId="3" borderId="5" xfId="0" applyFont="1" applyFill="1" applyBorder="1" applyAlignment="1">
      <alignment horizontal="right" vertical="center"/>
    </xf>
    <xf numFmtId="0" fontId="12" fillId="3" borderId="19" xfId="0" applyFont="1" applyFill="1" applyBorder="1" applyAlignment="1">
      <alignment horizontal="left" vertical="center"/>
    </xf>
    <xf numFmtId="0" fontId="12" fillId="3" borderId="20" xfId="0" applyFont="1" applyFill="1" applyBorder="1" applyAlignment="1">
      <alignment horizontal="left" vertical="center"/>
    </xf>
    <xf numFmtId="0" fontId="12" fillId="3" borderId="21" xfId="0" applyFont="1" applyFill="1" applyBorder="1" applyAlignment="1">
      <alignment horizontal="left" vertical="center"/>
    </xf>
    <xf numFmtId="0" fontId="12" fillId="3" borderId="15" xfId="0" applyFont="1" applyFill="1" applyBorder="1" applyAlignment="1">
      <alignment horizontal="center" vertical="center" textRotation="255"/>
    </xf>
    <xf numFmtId="0" fontId="12" fillId="3" borderId="3" xfId="0" applyFont="1" applyFill="1" applyBorder="1" applyAlignment="1">
      <alignment horizontal="center" vertical="center" textRotation="255"/>
    </xf>
    <xf numFmtId="0" fontId="12" fillId="3" borderId="1" xfId="0" applyFont="1" applyFill="1" applyBorder="1" applyAlignment="1">
      <alignment horizontal="center" vertical="center" textRotation="255"/>
    </xf>
    <xf numFmtId="0" fontId="23" fillId="3" borderId="4" xfId="0" applyFont="1" applyFill="1" applyBorder="1" applyAlignment="1">
      <alignment horizontal="right" vertical="center"/>
    </xf>
    <xf numFmtId="0" fontId="23" fillId="3" borderId="6" xfId="0" applyFont="1" applyFill="1" applyBorder="1" applyAlignment="1">
      <alignment horizontal="right" vertical="center"/>
    </xf>
    <xf numFmtId="0" fontId="23" fillId="3" borderId="5" xfId="0" applyFont="1" applyFill="1" applyBorder="1" applyAlignment="1">
      <alignment horizontal="right" vertical="center"/>
    </xf>
    <xf numFmtId="0" fontId="13" fillId="3" borderId="4" xfId="0" applyFont="1" applyFill="1" applyBorder="1" applyAlignment="1">
      <alignment horizontal="right" vertical="center"/>
    </xf>
    <xf numFmtId="0" fontId="13" fillId="3" borderId="6" xfId="0" applyFont="1" applyFill="1" applyBorder="1" applyAlignment="1">
      <alignment horizontal="right" vertical="center"/>
    </xf>
    <xf numFmtId="0" fontId="13" fillId="3" borderId="5" xfId="0" applyFont="1" applyFill="1" applyBorder="1" applyAlignment="1">
      <alignment horizontal="right" vertical="center"/>
    </xf>
    <xf numFmtId="0" fontId="12" fillId="3" borderId="0" xfId="0" applyFont="1" applyFill="1" applyAlignment="1">
      <alignment horizontal="right" vertical="center"/>
    </xf>
    <xf numFmtId="0" fontId="12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16" fillId="6" borderId="0" xfId="0" applyFont="1" applyFill="1" applyAlignment="1">
      <alignment horizontal="center" vertical="center"/>
    </xf>
    <xf numFmtId="0" fontId="11" fillId="0" borderId="18" xfId="0" applyFont="1" applyBorder="1" applyAlignment="1">
      <alignment horizontal="right" vertical="center"/>
    </xf>
    <xf numFmtId="186" fontId="32" fillId="0" borderId="0" xfId="0" applyNumberFormat="1" applyFont="1" applyFill="1" applyAlignment="1">
      <alignment horizontal="left" vertical="center"/>
    </xf>
    <xf numFmtId="0" fontId="20" fillId="3" borderId="0" xfId="0" applyFont="1" applyFill="1" applyAlignment="1" applyProtection="1">
      <alignment horizontal="left" vertical="center"/>
    </xf>
    <xf numFmtId="0" fontId="0" fillId="5" borderId="0" xfId="0" applyFill="1" applyBorder="1" applyProtection="1">
      <alignment vertical="center"/>
    </xf>
    <xf numFmtId="0" fontId="23" fillId="3" borderId="0" xfId="0" applyFont="1" applyFill="1" applyBorder="1" applyAlignment="1" applyProtection="1">
      <alignment horizontal="left" vertical="center"/>
    </xf>
  </cellXfs>
  <cellStyles count="1">
    <cellStyle name="標準" xfId="0" builtinId="0"/>
  </cellStyles>
  <dxfs count="2">
    <dxf>
      <font>
        <b/>
        <i val="0"/>
        <strike val="0"/>
        <color rgb="FFFF0000"/>
      </font>
      <fill>
        <patternFill>
          <bgColor rgb="FFFFCCFF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176892</xdr:colOff>
      <xdr:row>1</xdr:row>
      <xdr:rowOff>176892</xdr:rowOff>
    </xdr:from>
    <xdr:to>
      <xdr:col>23</xdr:col>
      <xdr:colOff>400653</xdr:colOff>
      <xdr:row>19</xdr:row>
      <xdr:rowOff>27214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92785" y="489856"/>
          <a:ext cx="9748761" cy="5483679"/>
        </a:xfrm>
        <a:prstGeom prst="rect">
          <a:avLst/>
        </a:prstGeom>
      </xdr:spPr>
    </xdr:pic>
    <xdr:clientData/>
  </xdr:twoCellAnchor>
  <xdr:twoCellAnchor editAs="oneCell">
    <xdr:from>
      <xdr:col>11</xdr:col>
      <xdr:colOff>68035</xdr:colOff>
      <xdr:row>25</xdr:row>
      <xdr:rowOff>149678</xdr:rowOff>
    </xdr:from>
    <xdr:to>
      <xdr:col>20</xdr:col>
      <xdr:colOff>68035</xdr:colOff>
      <xdr:row>33</xdr:row>
      <xdr:rowOff>163285</xdr:rowOff>
    </xdr:to>
    <xdr:pic>
      <xdr:nvPicPr>
        <xdr:cNvPr id="3" name="図 2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699" b="16521"/>
        <a:stretch/>
      </xdr:blipFill>
      <xdr:spPr bwMode="auto">
        <a:xfrm>
          <a:off x="8803821" y="6408964"/>
          <a:ext cx="6123215" cy="251732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M39"/>
  <sheetViews>
    <sheetView tabSelected="1" zoomScaleNormal="100" zoomScaleSheetLayoutView="100" workbookViewId="0">
      <selection activeCell="C8" sqref="C8"/>
    </sheetView>
  </sheetViews>
  <sheetFormatPr defaultRowHeight="13.5"/>
  <cols>
    <col min="1" max="1" width="1.625" style="9" customWidth="1"/>
    <col min="2" max="3" width="15.125" style="9" customWidth="1"/>
    <col min="4" max="4" width="9.125" style="9" customWidth="1"/>
    <col min="5" max="5" width="15.5" style="9" customWidth="1"/>
    <col min="6" max="6" width="11.5" style="9" customWidth="1"/>
    <col min="7" max="7" width="15.125" style="9" customWidth="1"/>
    <col min="8" max="8" width="1.625" style="9" customWidth="1"/>
    <col min="9" max="256" width="9" style="9"/>
    <col min="257" max="257" width="1.625" style="9" customWidth="1"/>
    <col min="258" max="259" width="15.125" style="9" customWidth="1"/>
    <col min="260" max="260" width="9.125" style="9" customWidth="1"/>
    <col min="261" max="261" width="15.5" style="9" customWidth="1"/>
    <col min="262" max="262" width="11.5" style="9" customWidth="1"/>
    <col min="263" max="263" width="15.125" style="9" customWidth="1"/>
    <col min="264" max="264" width="1.625" style="9" customWidth="1"/>
    <col min="265" max="512" width="9" style="9"/>
    <col min="513" max="513" width="1.625" style="9" customWidth="1"/>
    <col min="514" max="515" width="15.125" style="9" customWidth="1"/>
    <col min="516" max="516" width="9.125" style="9" customWidth="1"/>
    <col min="517" max="517" width="15.5" style="9" customWidth="1"/>
    <col min="518" max="518" width="11.5" style="9" customWidth="1"/>
    <col min="519" max="519" width="15.125" style="9" customWidth="1"/>
    <col min="520" max="520" width="1.625" style="9" customWidth="1"/>
    <col min="521" max="768" width="9" style="9"/>
    <col min="769" max="769" width="1.625" style="9" customWidth="1"/>
    <col min="770" max="771" width="15.125" style="9" customWidth="1"/>
    <col min="772" max="772" width="9.125" style="9" customWidth="1"/>
    <col min="773" max="773" width="15.5" style="9" customWidth="1"/>
    <col min="774" max="774" width="11.5" style="9" customWidth="1"/>
    <col min="775" max="775" width="15.125" style="9" customWidth="1"/>
    <col min="776" max="776" width="1.625" style="9" customWidth="1"/>
    <col min="777" max="1024" width="9" style="9"/>
    <col min="1025" max="1025" width="1.625" style="9" customWidth="1"/>
    <col min="1026" max="1027" width="15.125" style="9" customWidth="1"/>
    <col min="1028" max="1028" width="9.125" style="9" customWidth="1"/>
    <col min="1029" max="1029" width="15.5" style="9" customWidth="1"/>
    <col min="1030" max="1030" width="11.5" style="9" customWidth="1"/>
    <col min="1031" max="1031" width="15.125" style="9" customWidth="1"/>
    <col min="1032" max="1032" width="1.625" style="9" customWidth="1"/>
    <col min="1033" max="1280" width="9" style="9"/>
    <col min="1281" max="1281" width="1.625" style="9" customWidth="1"/>
    <col min="1282" max="1283" width="15.125" style="9" customWidth="1"/>
    <col min="1284" max="1284" width="9.125" style="9" customWidth="1"/>
    <col min="1285" max="1285" width="15.5" style="9" customWidth="1"/>
    <col min="1286" max="1286" width="11.5" style="9" customWidth="1"/>
    <col min="1287" max="1287" width="15.125" style="9" customWidth="1"/>
    <col min="1288" max="1288" width="1.625" style="9" customWidth="1"/>
    <col min="1289" max="1536" width="9" style="9"/>
    <col min="1537" max="1537" width="1.625" style="9" customWidth="1"/>
    <col min="1538" max="1539" width="15.125" style="9" customWidth="1"/>
    <col min="1540" max="1540" width="9.125" style="9" customWidth="1"/>
    <col min="1541" max="1541" width="15.5" style="9" customWidth="1"/>
    <col min="1542" max="1542" width="11.5" style="9" customWidth="1"/>
    <col min="1543" max="1543" width="15.125" style="9" customWidth="1"/>
    <col min="1544" max="1544" width="1.625" style="9" customWidth="1"/>
    <col min="1545" max="1792" width="9" style="9"/>
    <col min="1793" max="1793" width="1.625" style="9" customWidth="1"/>
    <col min="1794" max="1795" width="15.125" style="9" customWidth="1"/>
    <col min="1796" max="1796" width="9.125" style="9" customWidth="1"/>
    <col min="1797" max="1797" width="15.5" style="9" customWidth="1"/>
    <col min="1798" max="1798" width="11.5" style="9" customWidth="1"/>
    <col min="1799" max="1799" width="15.125" style="9" customWidth="1"/>
    <col min="1800" max="1800" width="1.625" style="9" customWidth="1"/>
    <col min="1801" max="2048" width="9" style="9"/>
    <col min="2049" max="2049" width="1.625" style="9" customWidth="1"/>
    <col min="2050" max="2051" width="15.125" style="9" customWidth="1"/>
    <col min="2052" max="2052" width="9.125" style="9" customWidth="1"/>
    <col min="2053" max="2053" width="15.5" style="9" customWidth="1"/>
    <col min="2054" max="2054" width="11.5" style="9" customWidth="1"/>
    <col min="2055" max="2055" width="15.125" style="9" customWidth="1"/>
    <col min="2056" max="2056" width="1.625" style="9" customWidth="1"/>
    <col min="2057" max="2304" width="9" style="9"/>
    <col min="2305" max="2305" width="1.625" style="9" customWidth="1"/>
    <col min="2306" max="2307" width="15.125" style="9" customWidth="1"/>
    <col min="2308" max="2308" width="9.125" style="9" customWidth="1"/>
    <col min="2309" max="2309" width="15.5" style="9" customWidth="1"/>
    <col min="2310" max="2310" width="11.5" style="9" customWidth="1"/>
    <col min="2311" max="2311" width="15.125" style="9" customWidth="1"/>
    <col min="2312" max="2312" width="1.625" style="9" customWidth="1"/>
    <col min="2313" max="2560" width="9" style="9"/>
    <col min="2561" max="2561" width="1.625" style="9" customWidth="1"/>
    <col min="2562" max="2563" width="15.125" style="9" customWidth="1"/>
    <col min="2564" max="2564" width="9.125" style="9" customWidth="1"/>
    <col min="2565" max="2565" width="15.5" style="9" customWidth="1"/>
    <col min="2566" max="2566" width="11.5" style="9" customWidth="1"/>
    <col min="2567" max="2567" width="15.125" style="9" customWidth="1"/>
    <col min="2568" max="2568" width="1.625" style="9" customWidth="1"/>
    <col min="2569" max="2816" width="9" style="9"/>
    <col min="2817" max="2817" width="1.625" style="9" customWidth="1"/>
    <col min="2818" max="2819" width="15.125" style="9" customWidth="1"/>
    <col min="2820" max="2820" width="9.125" style="9" customWidth="1"/>
    <col min="2821" max="2821" width="15.5" style="9" customWidth="1"/>
    <col min="2822" max="2822" width="11.5" style="9" customWidth="1"/>
    <col min="2823" max="2823" width="15.125" style="9" customWidth="1"/>
    <col min="2824" max="2824" width="1.625" style="9" customWidth="1"/>
    <col min="2825" max="3072" width="9" style="9"/>
    <col min="3073" max="3073" width="1.625" style="9" customWidth="1"/>
    <col min="3074" max="3075" width="15.125" style="9" customWidth="1"/>
    <col min="3076" max="3076" width="9.125" style="9" customWidth="1"/>
    <col min="3077" max="3077" width="15.5" style="9" customWidth="1"/>
    <col min="3078" max="3078" width="11.5" style="9" customWidth="1"/>
    <col min="3079" max="3079" width="15.125" style="9" customWidth="1"/>
    <col min="3080" max="3080" width="1.625" style="9" customWidth="1"/>
    <col min="3081" max="3328" width="9" style="9"/>
    <col min="3329" max="3329" width="1.625" style="9" customWidth="1"/>
    <col min="3330" max="3331" width="15.125" style="9" customWidth="1"/>
    <col min="3332" max="3332" width="9.125" style="9" customWidth="1"/>
    <col min="3333" max="3333" width="15.5" style="9" customWidth="1"/>
    <col min="3334" max="3334" width="11.5" style="9" customWidth="1"/>
    <col min="3335" max="3335" width="15.125" style="9" customWidth="1"/>
    <col min="3336" max="3336" width="1.625" style="9" customWidth="1"/>
    <col min="3337" max="3584" width="9" style="9"/>
    <col min="3585" max="3585" width="1.625" style="9" customWidth="1"/>
    <col min="3586" max="3587" width="15.125" style="9" customWidth="1"/>
    <col min="3588" max="3588" width="9.125" style="9" customWidth="1"/>
    <col min="3589" max="3589" width="15.5" style="9" customWidth="1"/>
    <col min="3590" max="3590" width="11.5" style="9" customWidth="1"/>
    <col min="3591" max="3591" width="15.125" style="9" customWidth="1"/>
    <col min="3592" max="3592" width="1.625" style="9" customWidth="1"/>
    <col min="3593" max="3840" width="9" style="9"/>
    <col min="3841" max="3841" width="1.625" style="9" customWidth="1"/>
    <col min="3842" max="3843" width="15.125" style="9" customWidth="1"/>
    <col min="3844" max="3844" width="9.125" style="9" customWidth="1"/>
    <col min="3845" max="3845" width="15.5" style="9" customWidth="1"/>
    <col min="3846" max="3846" width="11.5" style="9" customWidth="1"/>
    <col min="3847" max="3847" width="15.125" style="9" customWidth="1"/>
    <col min="3848" max="3848" width="1.625" style="9" customWidth="1"/>
    <col min="3849" max="4096" width="9" style="9"/>
    <col min="4097" max="4097" width="1.625" style="9" customWidth="1"/>
    <col min="4098" max="4099" width="15.125" style="9" customWidth="1"/>
    <col min="4100" max="4100" width="9.125" style="9" customWidth="1"/>
    <col min="4101" max="4101" width="15.5" style="9" customWidth="1"/>
    <col min="4102" max="4102" width="11.5" style="9" customWidth="1"/>
    <col min="4103" max="4103" width="15.125" style="9" customWidth="1"/>
    <col min="4104" max="4104" width="1.625" style="9" customWidth="1"/>
    <col min="4105" max="4352" width="9" style="9"/>
    <col min="4353" max="4353" width="1.625" style="9" customWidth="1"/>
    <col min="4354" max="4355" width="15.125" style="9" customWidth="1"/>
    <col min="4356" max="4356" width="9.125" style="9" customWidth="1"/>
    <col min="4357" max="4357" width="15.5" style="9" customWidth="1"/>
    <col min="4358" max="4358" width="11.5" style="9" customWidth="1"/>
    <col min="4359" max="4359" width="15.125" style="9" customWidth="1"/>
    <col min="4360" max="4360" width="1.625" style="9" customWidth="1"/>
    <col min="4361" max="4608" width="9" style="9"/>
    <col min="4609" max="4609" width="1.625" style="9" customWidth="1"/>
    <col min="4610" max="4611" width="15.125" style="9" customWidth="1"/>
    <col min="4612" max="4612" width="9.125" style="9" customWidth="1"/>
    <col min="4613" max="4613" width="15.5" style="9" customWidth="1"/>
    <col min="4614" max="4614" width="11.5" style="9" customWidth="1"/>
    <col min="4615" max="4615" width="15.125" style="9" customWidth="1"/>
    <col min="4616" max="4616" width="1.625" style="9" customWidth="1"/>
    <col min="4617" max="4864" width="9" style="9"/>
    <col min="4865" max="4865" width="1.625" style="9" customWidth="1"/>
    <col min="4866" max="4867" width="15.125" style="9" customWidth="1"/>
    <col min="4868" max="4868" width="9.125" style="9" customWidth="1"/>
    <col min="4869" max="4869" width="15.5" style="9" customWidth="1"/>
    <col min="4870" max="4870" width="11.5" style="9" customWidth="1"/>
    <col min="4871" max="4871" width="15.125" style="9" customWidth="1"/>
    <col min="4872" max="4872" width="1.625" style="9" customWidth="1"/>
    <col min="4873" max="5120" width="9" style="9"/>
    <col min="5121" max="5121" width="1.625" style="9" customWidth="1"/>
    <col min="5122" max="5123" width="15.125" style="9" customWidth="1"/>
    <col min="5124" max="5124" width="9.125" style="9" customWidth="1"/>
    <col min="5125" max="5125" width="15.5" style="9" customWidth="1"/>
    <col min="5126" max="5126" width="11.5" style="9" customWidth="1"/>
    <col min="5127" max="5127" width="15.125" style="9" customWidth="1"/>
    <col min="5128" max="5128" width="1.625" style="9" customWidth="1"/>
    <col min="5129" max="5376" width="9" style="9"/>
    <col min="5377" max="5377" width="1.625" style="9" customWidth="1"/>
    <col min="5378" max="5379" width="15.125" style="9" customWidth="1"/>
    <col min="5380" max="5380" width="9.125" style="9" customWidth="1"/>
    <col min="5381" max="5381" width="15.5" style="9" customWidth="1"/>
    <col min="5382" max="5382" width="11.5" style="9" customWidth="1"/>
    <col min="5383" max="5383" width="15.125" style="9" customWidth="1"/>
    <col min="5384" max="5384" width="1.625" style="9" customWidth="1"/>
    <col min="5385" max="5632" width="9" style="9"/>
    <col min="5633" max="5633" width="1.625" style="9" customWidth="1"/>
    <col min="5634" max="5635" width="15.125" style="9" customWidth="1"/>
    <col min="5636" max="5636" width="9.125" style="9" customWidth="1"/>
    <col min="5637" max="5637" width="15.5" style="9" customWidth="1"/>
    <col min="5638" max="5638" width="11.5" style="9" customWidth="1"/>
    <col min="5639" max="5639" width="15.125" style="9" customWidth="1"/>
    <col min="5640" max="5640" width="1.625" style="9" customWidth="1"/>
    <col min="5641" max="5888" width="9" style="9"/>
    <col min="5889" max="5889" width="1.625" style="9" customWidth="1"/>
    <col min="5890" max="5891" width="15.125" style="9" customWidth="1"/>
    <col min="5892" max="5892" width="9.125" style="9" customWidth="1"/>
    <col min="5893" max="5893" width="15.5" style="9" customWidth="1"/>
    <col min="5894" max="5894" width="11.5" style="9" customWidth="1"/>
    <col min="5895" max="5895" width="15.125" style="9" customWidth="1"/>
    <col min="5896" max="5896" width="1.625" style="9" customWidth="1"/>
    <col min="5897" max="6144" width="9" style="9"/>
    <col min="6145" max="6145" width="1.625" style="9" customWidth="1"/>
    <col min="6146" max="6147" width="15.125" style="9" customWidth="1"/>
    <col min="6148" max="6148" width="9.125" style="9" customWidth="1"/>
    <col min="6149" max="6149" width="15.5" style="9" customWidth="1"/>
    <col min="6150" max="6150" width="11.5" style="9" customWidth="1"/>
    <col min="6151" max="6151" width="15.125" style="9" customWidth="1"/>
    <col min="6152" max="6152" width="1.625" style="9" customWidth="1"/>
    <col min="6153" max="6400" width="9" style="9"/>
    <col min="6401" max="6401" width="1.625" style="9" customWidth="1"/>
    <col min="6402" max="6403" width="15.125" style="9" customWidth="1"/>
    <col min="6404" max="6404" width="9.125" style="9" customWidth="1"/>
    <col min="6405" max="6405" width="15.5" style="9" customWidth="1"/>
    <col min="6406" max="6406" width="11.5" style="9" customWidth="1"/>
    <col min="6407" max="6407" width="15.125" style="9" customWidth="1"/>
    <col min="6408" max="6408" width="1.625" style="9" customWidth="1"/>
    <col min="6409" max="6656" width="9" style="9"/>
    <col min="6657" max="6657" width="1.625" style="9" customWidth="1"/>
    <col min="6658" max="6659" width="15.125" style="9" customWidth="1"/>
    <col min="6660" max="6660" width="9.125" style="9" customWidth="1"/>
    <col min="6661" max="6661" width="15.5" style="9" customWidth="1"/>
    <col min="6662" max="6662" width="11.5" style="9" customWidth="1"/>
    <col min="6663" max="6663" width="15.125" style="9" customWidth="1"/>
    <col min="6664" max="6664" width="1.625" style="9" customWidth="1"/>
    <col min="6665" max="6912" width="9" style="9"/>
    <col min="6913" max="6913" width="1.625" style="9" customWidth="1"/>
    <col min="6914" max="6915" width="15.125" style="9" customWidth="1"/>
    <col min="6916" max="6916" width="9.125" style="9" customWidth="1"/>
    <col min="6917" max="6917" width="15.5" style="9" customWidth="1"/>
    <col min="6918" max="6918" width="11.5" style="9" customWidth="1"/>
    <col min="6919" max="6919" width="15.125" style="9" customWidth="1"/>
    <col min="6920" max="6920" width="1.625" style="9" customWidth="1"/>
    <col min="6921" max="7168" width="9" style="9"/>
    <col min="7169" max="7169" width="1.625" style="9" customWidth="1"/>
    <col min="7170" max="7171" width="15.125" style="9" customWidth="1"/>
    <col min="7172" max="7172" width="9.125" style="9" customWidth="1"/>
    <col min="7173" max="7173" width="15.5" style="9" customWidth="1"/>
    <col min="7174" max="7174" width="11.5" style="9" customWidth="1"/>
    <col min="7175" max="7175" width="15.125" style="9" customWidth="1"/>
    <col min="7176" max="7176" width="1.625" style="9" customWidth="1"/>
    <col min="7177" max="7424" width="9" style="9"/>
    <col min="7425" max="7425" width="1.625" style="9" customWidth="1"/>
    <col min="7426" max="7427" width="15.125" style="9" customWidth="1"/>
    <col min="7428" max="7428" width="9.125" style="9" customWidth="1"/>
    <col min="7429" max="7429" width="15.5" style="9" customWidth="1"/>
    <col min="7430" max="7430" width="11.5" style="9" customWidth="1"/>
    <col min="7431" max="7431" width="15.125" style="9" customWidth="1"/>
    <col min="7432" max="7432" width="1.625" style="9" customWidth="1"/>
    <col min="7433" max="7680" width="9" style="9"/>
    <col min="7681" max="7681" width="1.625" style="9" customWidth="1"/>
    <col min="7682" max="7683" width="15.125" style="9" customWidth="1"/>
    <col min="7684" max="7684" width="9.125" style="9" customWidth="1"/>
    <col min="7685" max="7685" width="15.5" style="9" customWidth="1"/>
    <col min="7686" max="7686" width="11.5" style="9" customWidth="1"/>
    <col min="7687" max="7687" width="15.125" style="9" customWidth="1"/>
    <col min="7688" max="7688" width="1.625" style="9" customWidth="1"/>
    <col min="7689" max="7936" width="9" style="9"/>
    <col min="7937" max="7937" width="1.625" style="9" customWidth="1"/>
    <col min="7938" max="7939" width="15.125" style="9" customWidth="1"/>
    <col min="7940" max="7940" width="9.125" style="9" customWidth="1"/>
    <col min="7941" max="7941" width="15.5" style="9" customWidth="1"/>
    <col min="7942" max="7942" width="11.5" style="9" customWidth="1"/>
    <col min="7943" max="7943" width="15.125" style="9" customWidth="1"/>
    <col min="7944" max="7944" width="1.625" style="9" customWidth="1"/>
    <col min="7945" max="8192" width="9" style="9"/>
    <col min="8193" max="8193" width="1.625" style="9" customWidth="1"/>
    <col min="8194" max="8195" width="15.125" style="9" customWidth="1"/>
    <col min="8196" max="8196" width="9.125" style="9" customWidth="1"/>
    <col min="8197" max="8197" width="15.5" style="9" customWidth="1"/>
    <col min="8198" max="8198" width="11.5" style="9" customWidth="1"/>
    <col min="8199" max="8199" width="15.125" style="9" customWidth="1"/>
    <col min="8200" max="8200" width="1.625" style="9" customWidth="1"/>
    <col min="8201" max="8448" width="9" style="9"/>
    <col min="8449" max="8449" width="1.625" style="9" customWidth="1"/>
    <col min="8450" max="8451" width="15.125" style="9" customWidth="1"/>
    <col min="8452" max="8452" width="9.125" style="9" customWidth="1"/>
    <col min="8453" max="8453" width="15.5" style="9" customWidth="1"/>
    <col min="8454" max="8454" width="11.5" style="9" customWidth="1"/>
    <col min="8455" max="8455" width="15.125" style="9" customWidth="1"/>
    <col min="8456" max="8456" width="1.625" style="9" customWidth="1"/>
    <col min="8457" max="8704" width="9" style="9"/>
    <col min="8705" max="8705" width="1.625" style="9" customWidth="1"/>
    <col min="8706" max="8707" width="15.125" style="9" customWidth="1"/>
    <col min="8708" max="8708" width="9.125" style="9" customWidth="1"/>
    <col min="8709" max="8709" width="15.5" style="9" customWidth="1"/>
    <col min="8710" max="8710" width="11.5" style="9" customWidth="1"/>
    <col min="8711" max="8711" width="15.125" style="9" customWidth="1"/>
    <col min="8712" max="8712" width="1.625" style="9" customWidth="1"/>
    <col min="8713" max="8960" width="9" style="9"/>
    <col min="8961" max="8961" width="1.625" style="9" customWidth="1"/>
    <col min="8962" max="8963" width="15.125" style="9" customWidth="1"/>
    <col min="8964" max="8964" width="9.125" style="9" customWidth="1"/>
    <col min="8965" max="8965" width="15.5" style="9" customWidth="1"/>
    <col min="8966" max="8966" width="11.5" style="9" customWidth="1"/>
    <col min="8967" max="8967" width="15.125" style="9" customWidth="1"/>
    <col min="8968" max="8968" width="1.625" style="9" customWidth="1"/>
    <col min="8969" max="9216" width="9" style="9"/>
    <col min="9217" max="9217" width="1.625" style="9" customWidth="1"/>
    <col min="9218" max="9219" width="15.125" style="9" customWidth="1"/>
    <col min="9220" max="9220" width="9.125" style="9" customWidth="1"/>
    <col min="9221" max="9221" width="15.5" style="9" customWidth="1"/>
    <col min="9222" max="9222" width="11.5" style="9" customWidth="1"/>
    <col min="9223" max="9223" width="15.125" style="9" customWidth="1"/>
    <col min="9224" max="9224" width="1.625" style="9" customWidth="1"/>
    <col min="9225" max="9472" width="9" style="9"/>
    <col min="9473" max="9473" width="1.625" style="9" customWidth="1"/>
    <col min="9474" max="9475" width="15.125" style="9" customWidth="1"/>
    <col min="9476" max="9476" width="9.125" style="9" customWidth="1"/>
    <col min="9477" max="9477" width="15.5" style="9" customWidth="1"/>
    <col min="9478" max="9478" width="11.5" style="9" customWidth="1"/>
    <col min="9479" max="9479" width="15.125" style="9" customWidth="1"/>
    <col min="9480" max="9480" width="1.625" style="9" customWidth="1"/>
    <col min="9481" max="9728" width="9" style="9"/>
    <col min="9729" max="9729" width="1.625" style="9" customWidth="1"/>
    <col min="9730" max="9731" width="15.125" style="9" customWidth="1"/>
    <col min="9732" max="9732" width="9.125" style="9" customWidth="1"/>
    <col min="9733" max="9733" width="15.5" style="9" customWidth="1"/>
    <col min="9734" max="9734" width="11.5" style="9" customWidth="1"/>
    <col min="9735" max="9735" width="15.125" style="9" customWidth="1"/>
    <col min="9736" max="9736" width="1.625" style="9" customWidth="1"/>
    <col min="9737" max="9984" width="9" style="9"/>
    <col min="9985" max="9985" width="1.625" style="9" customWidth="1"/>
    <col min="9986" max="9987" width="15.125" style="9" customWidth="1"/>
    <col min="9988" max="9988" width="9.125" style="9" customWidth="1"/>
    <col min="9989" max="9989" width="15.5" style="9" customWidth="1"/>
    <col min="9990" max="9990" width="11.5" style="9" customWidth="1"/>
    <col min="9991" max="9991" width="15.125" style="9" customWidth="1"/>
    <col min="9992" max="9992" width="1.625" style="9" customWidth="1"/>
    <col min="9993" max="10240" width="9" style="9"/>
    <col min="10241" max="10241" width="1.625" style="9" customWidth="1"/>
    <col min="10242" max="10243" width="15.125" style="9" customWidth="1"/>
    <col min="10244" max="10244" width="9.125" style="9" customWidth="1"/>
    <col min="10245" max="10245" width="15.5" style="9" customWidth="1"/>
    <col min="10246" max="10246" width="11.5" style="9" customWidth="1"/>
    <col min="10247" max="10247" width="15.125" style="9" customWidth="1"/>
    <col min="10248" max="10248" width="1.625" style="9" customWidth="1"/>
    <col min="10249" max="10496" width="9" style="9"/>
    <col min="10497" max="10497" width="1.625" style="9" customWidth="1"/>
    <col min="10498" max="10499" width="15.125" style="9" customWidth="1"/>
    <col min="10500" max="10500" width="9.125" style="9" customWidth="1"/>
    <col min="10501" max="10501" width="15.5" style="9" customWidth="1"/>
    <col min="10502" max="10502" width="11.5" style="9" customWidth="1"/>
    <col min="10503" max="10503" width="15.125" style="9" customWidth="1"/>
    <col min="10504" max="10504" width="1.625" style="9" customWidth="1"/>
    <col min="10505" max="10752" width="9" style="9"/>
    <col min="10753" max="10753" width="1.625" style="9" customWidth="1"/>
    <col min="10754" max="10755" width="15.125" style="9" customWidth="1"/>
    <col min="10756" max="10756" width="9.125" style="9" customWidth="1"/>
    <col min="10757" max="10757" width="15.5" style="9" customWidth="1"/>
    <col min="10758" max="10758" width="11.5" style="9" customWidth="1"/>
    <col min="10759" max="10759" width="15.125" style="9" customWidth="1"/>
    <col min="10760" max="10760" width="1.625" style="9" customWidth="1"/>
    <col min="10761" max="11008" width="9" style="9"/>
    <col min="11009" max="11009" width="1.625" style="9" customWidth="1"/>
    <col min="11010" max="11011" width="15.125" style="9" customWidth="1"/>
    <col min="11012" max="11012" width="9.125" style="9" customWidth="1"/>
    <col min="11013" max="11013" width="15.5" style="9" customWidth="1"/>
    <col min="11014" max="11014" width="11.5" style="9" customWidth="1"/>
    <col min="11015" max="11015" width="15.125" style="9" customWidth="1"/>
    <col min="11016" max="11016" width="1.625" style="9" customWidth="1"/>
    <col min="11017" max="11264" width="9" style="9"/>
    <col min="11265" max="11265" width="1.625" style="9" customWidth="1"/>
    <col min="11266" max="11267" width="15.125" style="9" customWidth="1"/>
    <col min="11268" max="11268" width="9.125" style="9" customWidth="1"/>
    <col min="11269" max="11269" width="15.5" style="9" customWidth="1"/>
    <col min="11270" max="11270" width="11.5" style="9" customWidth="1"/>
    <col min="11271" max="11271" width="15.125" style="9" customWidth="1"/>
    <col min="11272" max="11272" width="1.625" style="9" customWidth="1"/>
    <col min="11273" max="11520" width="9" style="9"/>
    <col min="11521" max="11521" width="1.625" style="9" customWidth="1"/>
    <col min="11522" max="11523" width="15.125" style="9" customWidth="1"/>
    <col min="11524" max="11524" width="9.125" style="9" customWidth="1"/>
    <col min="11525" max="11525" width="15.5" style="9" customWidth="1"/>
    <col min="11526" max="11526" width="11.5" style="9" customWidth="1"/>
    <col min="11527" max="11527" width="15.125" style="9" customWidth="1"/>
    <col min="11528" max="11528" width="1.625" style="9" customWidth="1"/>
    <col min="11529" max="11776" width="9" style="9"/>
    <col min="11777" max="11777" width="1.625" style="9" customWidth="1"/>
    <col min="11778" max="11779" width="15.125" style="9" customWidth="1"/>
    <col min="11780" max="11780" width="9.125" style="9" customWidth="1"/>
    <col min="11781" max="11781" width="15.5" style="9" customWidth="1"/>
    <col min="11782" max="11782" width="11.5" style="9" customWidth="1"/>
    <col min="11783" max="11783" width="15.125" style="9" customWidth="1"/>
    <col min="11784" max="11784" width="1.625" style="9" customWidth="1"/>
    <col min="11785" max="12032" width="9" style="9"/>
    <col min="12033" max="12033" width="1.625" style="9" customWidth="1"/>
    <col min="12034" max="12035" width="15.125" style="9" customWidth="1"/>
    <col min="12036" max="12036" width="9.125" style="9" customWidth="1"/>
    <col min="12037" max="12037" width="15.5" style="9" customWidth="1"/>
    <col min="12038" max="12038" width="11.5" style="9" customWidth="1"/>
    <col min="12039" max="12039" width="15.125" style="9" customWidth="1"/>
    <col min="12040" max="12040" width="1.625" style="9" customWidth="1"/>
    <col min="12041" max="12288" width="9" style="9"/>
    <col min="12289" max="12289" width="1.625" style="9" customWidth="1"/>
    <col min="12290" max="12291" width="15.125" style="9" customWidth="1"/>
    <col min="12292" max="12292" width="9.125" style="9" customWidth="1"/>
    <col min="12293" max="12293" width="15.5" style="9" customWidth="1"/>
    <col min="12294" max="12294" width="11.5" style="9" customWidth="1"/>
    <col min="12295" max="12295" width="15.125" style="9" customWidth="1"/>
    <col min="12296" max="12296" width="1.625" style="9" customWidth="1"/>
    <col min="12297" max="12544" width="9" style="9"/>
    <col min="12545" max="12545" width="1.625" style="9" customWidth="1"/>
    <col min="12546" max="12547" width="15.125" style="9" customWidth="1"/>
    <col min="12548" max="12548" width="9.125" style="9" customWidth="1"/>
    <col min="12549" max="12549" width="15.5" style="9" customWidth="1"/>
    <col min="12550" max="12550" width="11.5" style="9" customWidth="1"/>
    <col min="12551" max="12551" width="15.125" style="9" customWidth="1"/>
    <col min="12552" max="12552" width="1.625" style="9" customWidth="1"/>
    <col min="12553" max="12800" width="9" style="9"/>
    <col min="12801" max="12801" width="1.625" style="9" customWidth="1"/>
    <col min="12802" max="12803" width="15.125" style="9" customWidth="1"/>
    <col min="12804" max="12804" width="9.125" style="9" customWidth="1"/>
    <col min="12805" max="12805" width="15.5" style="9" customWidth="1"/>
    <col min="12806" max="12806" width="11.5" style="9" customWidth="1"/>
    <col min="12807" max="12807" width="15.125" style="9" customWidth="1"/>
    <col min="12808" max="12808" width="1.625" style="9" customWidth="1"/>
    <col min="12809" max="13056" width="9" style="9"/>
    <col min="13057" max="13057" width="1.625" style="9" customWidth="1"/>
    <col min="13058" max="13059" width="15.125" style="9" customWidth="1"/>
    <col min="13060" max="13060" width="9.125" style="9" customWidth="1"/>
    <col min="13061" max="13061" width="15.5" style="9" customWidth="1"/>
    <col min="13062" max="13062" width="11.5" style="9" customWidth="1"/>
    <col min="13063" max="13063" width="15.125" style="9" customWidth="1"/>
    <col min="13064" max="13064" width="1.625" style="9" customWidth="1"/>
    <col min="13065" max="13312" width="9" style="9"/>
    <col min="13313" max="13313" width="1.625" style="9" customWidth="1"/>
    <col min="13314" max="13315" width="15.125" style="9" customWidth="1"/>
    <col min="13316" max="13316" width="9.125" style="9" customWidth="1"/>
    <col min="13317" max="13317" width="15.5" style="9" customWidth="1"/>
    <col min="13318" max="13318" width="11.5" style="9" customWidth="1"/>
    <col min="13319" max="13319" width="15.125" style="9" customWidth="1"/>
    <col min="13320" max="13320" width="1.625" style="9" customWidth="1"/>
    <col min="13321" max="13568" width="9" style="9"/>
    <col min="13569" max="13569" width="1.625" style="9" customWidth="1"/>
    <col min="13570" max="13571" width="15.125" style="9" customWidth="1"/>
    <col min="13572" max="13572" width="9.125" style="9" customWidth="1"/>
    <col min="13573" max="13573" width="15.5" style="9" customWidth="1"/>
    <col min="13574" max="13574" width="11.5" style="9" customWidth="1"/>
    <col min="13575" max="13575" width="15.125" style="9" customWidth="1"/>
    <col min="13576" max="13576" width="1.625" style="9" customWidth="1"/>
    <col min="13577" max="13824" width="9" style="9"/>
    <col min="13825" max="13825" width="1.625" style="9" customWidth="1"/>
    <col min="13826" max="13827" width="15.125" style="9" customWidth="1"/>
    <col min="13828" max="13828" width="9.125" style="9" customWidth="1"/>
    <col min="13829" max="13829" width="15.5" style="9" customWidth="1"/>
    <col min="13830" max="13830" width="11.5" style="9" customWidth="1"/>
    <col min="13831" max="13831" width="15.125" style="9" customWidth="1"/>
    <col min="13832" max="13832" width="1.625" style="9" customWidth="1"/>
    <col min="13833" max="14080" width="9" style="9"/>
    <col min="14081" max="14081" width="1.625" style="9" customWidth="1"/>
    <col min="14082" max="14083" width="15.125" style="9" customWidth="1"/>
    <col min="14084" max="14084" width="9.125" style="9" customWidth="1"/>
    <col min="14085" max="14085" width="15.5" style="9" customWidth="1"/>
    <col min="14086" max="14086" width="11.5" style="9" customWidth="1"/>
    <col min="14087" max="14087" width="15.125" style="9" customWidth="1"/>
    <col min="14088" max="14088" width="1.625" style="9" customWidth="1"/>
    <col min="14089" max="14336" width="9" style="9"/>
    <col min="14337" max="14337" width="1.625" style="9" customWidth="1"/>
    <col min="14338" max="14339" width="15.125" style="9" customWidth="1"/>
    <col min="14340" max="14340" width="9.125" style="9" customWidth="1"/>
    <col min="14341" max="14341" width="15.5" style="9" customWidth="1"/>
    <col min="14342" max="14342" width="11.5" style="9" customWidth="1"/>
    <col min="14343" max="14343" width="15.125" style="9" customWidth="1"/>
    <col min="14344" max="14344" width="1.625" style="9" customWidth="1"/>
    <col min="14345" max="14592" width="9" style="9"/>
    <col min="14593" max="14593" width="1.625" style="9" customWidth="1"/>
    <col min="14594" max="14595" width="15.125" style="9" customWidth="1"/>
    <col min="14596" max="14596" width="9.125" style="9" customWidth="1"/>
    <col min="14597" max="14597" width="15.5" style="9" customWidth="1"/>
    <col min="14598" max="14598" width="11.5" style="9" customWidth="1"/>
    <col min="14599" max="14599" width="15.125" style="9" customWidth="1"/>
    <col min="14600" max="14600" width="1.625" style="9" customWidth="1"/>
    <col min="14601" max="14848" width="9" style="9"/>
    <col min="14849" max="14849" width="1.625" style="9" customWidth="1"/>
    <col min="14850" max="14851" width="15.125" style="9" customWidth="1"/>
    <col min="14852" max="14852" width="9.125" style="9" customWidth="1"/>
    <col min="14853" max="14853" width="15.5" style="9" customWidth="1"/>
    <col min="14854" max="14854" width="11.5" style="9" customWidth="1"/>
    <col min="14855" max="14855" width="15.125" style="9" customWidth="1"/>
    <col min="14856" max="14856" width="1.625" style="9" customWidth="1"/>
    <col min="14857" max="15104" width="9" style="9"/>
    <col min="15105" max="15105" width="1.625" style="9" customWidth="1"/>
    <col min="15106" max="15107" width="15.125" style="9" customWidth="1"/>
    <col min="15108" max="15108" width="9.125" style="9" customWidth="1"/>
    <col min="15109" max="15109" width="15.5" style="9" customWidth="1"/>
    <col min="15110" max="15110" width="11.5" style="9" customWidth="1"/>
    <col min="15111" max="15111" width="15.125" style="9" customWidth="1"/>
    <col min="15112" max="15112" width="1.625" style="9" customWidth="1"/>
    <col min="15113" max="15360" width="9" style="9"/>
    <col min="15361" max="15361" width="1.625" style="9" customWidth="1"/>
    <col min="15362" max="15363" width="15.125" style="9" customWidth="1"/>
    <col min="15364" max="15364" width="9.125" style="9" customWidth="1"/>
    <col min="15365" max="15365" width="15.5" style="9" customWidth="1"/>
    <col min="15366" max="15366" width="11.5" style="9" customWidth="1"/>
    <col min="15367" max="15367" width="15.125" style="9" customWidth="1"/>
    <col min="15368" max="15368" width="1.625" style="9" customWidth="1"/>
    <col min="15369" max="15616" width="9" style="9"/>
    <col min="15617" max="15617" width="1.625" style="9" customWidth="1"/>
    <col min="15618" max="15619" width="15.125" style="9" customWidth="1"/>
    <col min="15620" max="15620" width="9.125" style="9" customWidth="1"/>
    <col min="15621" max="15621" width="15.5" style="9" customWidth="1"/>
    <col min="15622" max="15622" width="11.5" style="9" customWidth="1"/>
    <col min="15623" max="15623" width="15.125" style="9" customWidth="1"/>
    <col min="15624" max="15624" width="1.625" style="9" customWidth="1"/>
    <col min="15625" max="15872" width="9" style="9"/>
    <col min="15873" max="15873" width="1.625" style="9" customWidth="1"/>
    <col min="15874" max="15875" width="15.125" style="9" customWidth="1"/>
    <col min="15876" max="15876" width="9.125" style="9" customWidth="1"/>
    <col min="15877" max="15877" width="15.5" style="9" customWidth="1"/>
    <col min="15878" max="15878" width="11.5" style="9" customWidth="1"/>
    <col min="15879" max="15879" width="15.125" style="9" customWidth="1"/>
    <col min="15880" max="15880" width="1.625" style="9" customWidth="1"/>
    <col min="15881" max="16128" width="9" style="9"/>
    <col min="16129" max="16129" width="1.625" style="9" customWidth="1"/>
    <col min="16130" max="16131" width="15.125" style="9" customWidth="1"/>
    <col min="16132" max="16132" width="9.125" style="9" customWidth="1"/>
    <col min="16133" max="16133" width="15.5" style="9" customWidth="1"/>
    <col min="16134" max="16134" width="11.5" style="9" customWidth="1"/>
    <col min="16135" max="16135" width="15.125" style="9" customWidth="1"/>
    <col min="16136" max="16136" width="1.625" style="9" customWidth="1"/>
    <col min="16137" max="16384" width="9" style="9"/>
  </cols>
  <sheetData>
    <row r="1" spans="1:8" ht="16.5" customHeight="1">
      <c r="A1" s="208"/>
      <c r="B1" s="158" t="s">
        <v>6</v>
      </c>
      <c r="C1" s="158"/>
      <c r="D1" s="158"/>
      <c r="E1" s="158"/>
      <c r="F1" s="158"/>
      <c r="G1" s="158"/>
      <c r="H1" s="208"/>
    </row>
    <row r="2" spans="1:8" ht="16.5" customHeight="1">
      <c r="A2" s="208"/>
      <c r="B2" s="158"/>
      <c r="C2" s="158"/>
      <c r="D2" s="158"/>
      <c r="E2" s="158"/>
      <c r="F2" s="158"/>
      <c r="G2" s="158"/>
      <c r="H2" s="208"/>
    </row>
    <row r="3" spans="1:8" ht="16.5" customHeight="1">
      <c r="A3" s="31"/>
      <c r="B3" s="10"/>
      <c r="C3" s="10"/>
      <c r="D3" s="10"/>
      <c r="E3" s="10"/>
      <c r="F3" s="10"/>
      <c r="G3" s="10"/>
      <c r="H3" s="31"/>
    </row>
    <row r="4" spans="1:8" ht="16.5" customHeight="1">
      <c r="A4" s="31"/>
      <c r="B4" s="159" t="s">
        <v>7</v>
      </c>
      <c r="C4" s="160"/>
      <c r="D4" s="160"/>
      <c r="E4" s="160"/>
      <c r="F4" s="160"/>
      <c r="G4" s="160"/>
      <c r="H4" s="31"/>
    </row>
    <row r="5" spans="1:8" ht="16.5" customHeight="1">
      <c r="A5" s="31"/>
      <c r="B5" s="160"/>
      <c r="C5" s="160"/>
      <c r="D5" s="160"/>
      <c r="E5" s="160"/>
      <c r="F5" s="160"/>
      <c r="G5" s="160"/>
      <c r="H5" s="31"/>
    </row>
    <row r="6" spans="1:8" ht="16.5" customHeight="1">
      <c r="A6" s="31"/>
      <c r="B6" s="11"/>
      <c r="C6" s="11"/>
      <c r="D6" s="12"/>
      <c r="E6" s="12"/>
      <c r="F6" s="12"/>
      <c r="G6" s="12"/>
      <c r="H6" s="31"/>
    </row>
    <row r="7" spans="1:8" ht="33" customHeight="1">
      <c r="A7" s="31"/>
      <c r="B7" s="13"/>
      <c r="C7" s="14" t="s">
        <v>8</v>
      </c>
      <c r="D7" s="15" t="s">
        <v>9</v>
      </c>
      <c r="E7" s="15" t="s">
        <v>10</v>
      </c>
      <c r="F7" s="15" t="s">
        <v>11</v>
      </c>
      <c r="G7" s="15" t="s">
        <v>12</v>
      </c>
      <c r="H7" s="31"/>
    </row>
    <row r="8" spans="1:8" ht="16.5" customHeight="1">
      <c r="A8" s="31"/>
      <c r="B8" s="16" t="s">
        <v>13</v>
      </c>
      <c r="C8" s="57"/>
      <c r="D8" s="17">
        <v>0.9</v>
      </c>
      <c r="E8" s="18">
        <f>C8*D8</f>
        <v>0</v>
      </c>
      <c r="F8" s="161">
        <v>0.05</v>
      </c>
      <c r="G8" s="19">
        <f>$E8*$F$8</f>
        <v>0</v>
      </c>
      <c r="H8" s="31"/>
    </row>
    <row r="9" spans="1:8" ht="16.5" customHeight="1">
      <c r="A9" s="31"/>
      <c r="B9" s="20" t="s">
        <v>14</v>
      </c>
      <c r="C9" s="57"/>
      <c r="D9" s="21">
        <v>0.4</v>
      </c>
      <c r="E9" s="18">
        <f>C9*D9</f>
        <v>0</v>
      </c>
      <c r="F9" s="161"/>
      <c r="G9" s="19">
        <f>$E9*$F$8</f>
        <v>0</v>
      </c>
      <c r="H9" s="31"/>
    </row>
    <row r="10" spans="1:8" ht="16.5" customHeight="1">
      <c r="A10" s="31"/>
      <c r="B10" s="20" t="s">
        <v>15</v>
      </c>
      <c r="C10" s="57"/>
      <c r="D10" s="21">
        <v>0.2</v>
      </c>
      <c r="E10" s="18">
        <f>C10*D10</f>
        <v>0</v>
      </c>
      <c r="F10" s="161"/>
      <c r="G10" s="19">
        <f>$E10*$F$8</f>
        <v>0</v>
      </c>
      <c r="H10" s="31"/>
    </row>
    <row r="11" spans="1:8" ht="16.5" customHeight="1">
      <c r="A11" s="31"/>
      <c r="B11" s="20" t="s">
        <v>16</v>
      </c>
      <c r="C11" s="57"/>
      <c r="D11" s="21">
        <v>1</v>
      </c>
      <c r="E11" s="22">
        <f>C11*D11</f>
        <v>0</v>
      </c>
      <c r="F11" s="162"/>
      <c r="G11" s="19">
        <f>$E11*$F$8</f>
        <v>0</v>
      </c>
      <c r="H11" s="31"/>
    </row>
    <row r="12" spans="1:8" ht="16.5" customHeight="1">
      <c r="A12" s="31"/>
      <c r="B12" s="13" t="s">
        <v>17</v>
      </c>
      <c r="C12" s="23">
        <f>SUM(C8:C11)</f>
        <v>0</v>
      </c>
      <c r="D12" s="24"/>
      <c r="E12" s="18">
        <f>SUM(E8:E11)</f>
        <v>0</v>
      </c>
      <c r="F12" s="25"/>
      <c r="G12" s="26">
        <f>SUM(G8:G11)</f>
        <v>0</v>
      </c>
      <c r="H12" s="31"/>
    </row>
    <row r="13" spans="1:8" ht="16.5" customHeight="1">
      <c r="A13" s="31"/>
      <c r="B13" s="144"/>
      <c r="C13" s="27"/>
      <c r="D13" s="27"/>
      <c r="E13" s="27"/>
      <c r="F13" s="27"/>
      <c r="G13" s="27"/>
      <c r="H13" s="31"/>
    </row>
    <row r="14" spans="1:8" ht="16.5" customHeight="1">
      <c r="A14" s="31"/>
      <c r="B14" s="152" t="s">
        <v>18</v>
      </c>
      <c r="C14" s="152"/>
      <c r="D14" s="27"/>
      <c r="E14" s="27"/>
      <c r="F14" s="27"/>
      <c r="G14" s="27"/>
      <c r="H14" s="31"/>
    </row>
    <row r="15" spans="1:8" ht="16.5" customHeight="1">
      <c r="A15" s="31"/>
      <c r="B15" s="28"/>
      <c r="C15" s="157" t="str">
        <f>"( "&amp;C8&amp;"×"&amp;0.9&amp;" + "&amp;C9&amp;"×"&amp;0.4&amp;" + "&amp;C10&amp;"×"&amp;0.2&amp;" + "&amp;C11&amp;"×"&amp;1&amp;" )"&amp;" ÷ "&amp;C12</f>
        <v>( ×0.9 + ×0.4 + ×0.2 + ×1 ) ÷ 0</v>
      </c>
      <c r="D15" s="157"/>
      <c r="E15" s="157"/>
      <c r="F15" s="157"/>
      <c r="G15" s="157"/>
      <c r="H15" s="31"/>
    </row>
    <row r="16" spans="1:8" ht="16.5" customHeight="1">
      <c r="A16" s="31"/>
      <c r="B16" s="29" t="s">
        <v>19</v>
      </c>
      <c r="C16" s="157" t="str">
        <f>"( "&amp;E8&amp;" + "&amp;E9&amp;" + "&amp;E10&amp;" + "&amp;E11&amp;" ) ÷ "&amp;C12</f>
        <v>( 0 + 0 + 0 + 0 ) ÷ 0</v>
      </c>
      <c r="D16" s="157"/>
      <c r="E16" s="157"/>
      <c r="F16" s="157"/>
      <c r="G16" s="157"/>
      <c r="H16" s="31"/>
    </row>
    <row r="17" spans="1:8" ht="16.5" customHeight="1">
      <c r="A17" s="31"/>
      <c r="B17" s="29" t="s">
        <v>19</v>
      </c>
      <c r="C17" s="30" t="e">
        <f>E12/C12</f>
        <v>#DIV/0!</v>
      </c>
      <c r="D17" s="31"/>
      <c r="E17" s="31"/>
      <c r="F17" s="28"/>
      <c r="G17" s="30"/>
      <c r="H17" s="31"/>
    </row>
    <row r="18" spans="1:8" ht="16.5" customHeight="1">
      <c r="A18" s="31"/>
      <c r="B18" s="29"/>
      <c r="C18" s="32"/>
      <c r="D18" s="32"/>
      <c r="E18" s="32"/>
      <c r="F18" s="30"/>
      <c r="G18" s="30"/>
      <c r="H18" s="31"/>
    </row>
    <row r="19" spans="1:8" ht="16.5" customHeight="1">
      <c r="A19" s="31"/>
      <c r="B19" s="152" t="s">
        <v>20</v>
      </c>
      <c r="C19" s="152"/>
      <c r="D19" s="32"/>
      <c r="E19" s="32"/>
      <c r="F19" s="30"/>
      <c r="G19" s="30"/>
      <c r="H19" s="31"/>
    </row>
    <row r="20" spans="1:8" ht="16.5" customHeight="1">
      <c r="A20" s="31"/>
      <c r="B20" s="29" t="s">
        <v>21</v>
      </c>
      <c r="C20" s="33" t="s">
        <v>22</v>
      </c>
      <c r="D20" s="32"/>
      <c r="E20" s="32"/>
      <c r="F20" s="30"/>
      <c r="G20" s="30"/>
      <c r="H20" s="31"/>
    </row>
    <row r="21" spans="1:8" ht="16.5" customHeight="1">
      <c r="A21" s="31"/>
      <c r="B21" s="29" t="s">
        <v>19</v>
      </c>
      <c r="C21" s="153" t="e">
        <f>C17&amp;" × "&amp;F8&amp;" × "&amp;C12</f>
        <v>#DIV/0!</v>
      </c>
      <c r="D21" s="153"/>
      <c r="E21" s="153"/>
      <c r="F21" s="153"/>
      <c r="G21" s="153"/>
      <c r="H21" s="31"/>
    </row>
    <row r="22" spans="1:8" ht="16.5" customHeight="1">
      <c r="A22" s="31"/>
      <c r="B22" s="29" t="s">
        <v>19</v>
      </c>
      <c r="C22" s="30" t="e">
        <f>C17*F8*C12</f>
        <v>#DIV/0!</v>
      </c>
      <c r="D22" s="31"/>
      <c r="E22" s="31"/>
      <c r="F22" s="31"/>
      <c r="G22" s="30"/>
      <c r="H22" s="31"/>
    </row>
    <row r="23" spans="1:8" ht="16.5" customHeight="1">
      <c r="A23" s="31"/>
      <c r="B23" s="29" t="s">
        <v>19</v>
      </c>
      <c r="C23" s="34" t="e">
        <f>ROUNDDOWN(C22,2)</f>
        <v>#DIV/0!</v>
      </c>
      <c r="D23" s="144" t="s">
        <v>23</v>
      </c>
      <c r="E23" s="154" t="s">
        <v>24</v>
      </c>
      <c r="F23" s="154"/>
      <c r="G23" s="35"/>
      <c r="H23" s="31"/>
    </row>
    <row r="24" spans="1:8" ht="16.5" customHeight="1">
      <c r="A24" s="31"/>
      <c r="B24" s="36"/>
      <c r="C24" s="34"/>
      <c r="D24" s="144"/>
      <c r="E24" s="145"/>
      <c r="F24" s="145"/>
      <c r="G24" s="35"/>
      <c r="H24" s="31"/>
    </row>
    <row r="25" spans="1:8" ht="16.5" customHeight="1">
      <c r="A25" s="31"/>
      <c r="B25" s="36"/>
      <c r="C25" s="34"/>
      <c r="D25" s="144"/>
      <c r="E25" s="145"/>
      <c r="F25" s="145"/>
      <c r="G25" s="35"/>
      <c r="H25" s="31"/>
    </row>
    <row r="26" spans="1:8" ht="16.5" customHeight="1">
      <c r="A26" s="31"/>
      <c r="B26" s="155" t="s">
        <v>25</v>
      </c>
      <c r="C26" s="156"/>
      <c r="D26" s="156"/>
      <c r="E26" s="156"/>
      <c r="F26" s="156"/>
      <c r="G26" s="156"/>
      <c r="H26" s="31"/>
    </row>
    <row r="27" spans="1:8" ht="16.5" customHeight="1">
      <c r="A27" s="31"/>
      <c r="B27" s="156"/>
      <c r="C27" s="156"/>
      <c r="D27" s="156"/>
      <c r="E27" s="156"/>
      <c r="F27" s="156"/>
      <c r="G27" s="156"/>
      <c r="H27" s="31"/>
    </row>
    <row r="28" spans="1:8" ht="16.5" customHeight="1">
      <c r="A28" s="31"/>
      <c r="B28" s="31"/>
      <c r="C28" s="31"/>
      <c r="D28" s="31"/>
      <c r="E28" s="31"/>
      <c r="F28" s="31"/>
      <c r="G28" s="31"/>
      <c r="H28" s="31"/>
    </row>
    <row r="29" spans="1:8" ht="16.5" customHeight="1">
      <c r="A29" s="31"/>
      <c r="B29" s="152" t="s">
        <v>26</v>
      </c>
      <c r="C29" s="152"/>
      <c r="D29" s="37"/>
      <c r="E29" s="37"/>
      <c r="F29" s="38"/>
      <c r="G29" s="38"/>
      <c r="H29" s="31"/>
    </row>
    <row r="30" spans="1:8" ht="16.5" customHeight="1">
      <c r="A30" s="31"/>
      <c r="B30" s="31"/>
      <c r="C30" s="58"/>
      <c r="D30" s="144" t="s">
        <v>23</v>
      </c>
      <c r="E30" s="28"/>
      <c r="F30" s="28"/>
      <c r="G30" s="38"/>
      <c r="H30" s="31"/>
    </row>
    <row r="31" spans="1:8" ht="16.5" customHeight="1">
      <c r="A31" s="31"/>
      <c r="B31" s="29" t="s">
        <v>19</v>
      </c>
      <c r="C31" s="34">
        <f>ROUNDDOWN(C30,2)</f>
        <v>0</v>
      </c>
      <c r="D31" s="144" t="s">
        <v>23</v>
      </c>
      <c r="E31" s="154" t="s">
        <v>24</v>
      </c>
      <c r="F31" s="154"/>
      <c r="G31" s="38"/>
      <c r="H31" s="31"/>
    </row>
    <row r="32" spans="1:8" ht="16.5" customHeight="1">
      <c r="A32" s="31"/>
      <c r="B32" s="31"/>
      <c r="C32" s="31"/>
      <c r="D32" s="37"/>
      <c r="E32" s="37"/>
      <c r="F32" s="38"/>
      <c r="G32" s="38"/>
      <c r="H32" s="31"/>
    </row>
    <row r="33" spans="1:13" ht="16.5" customHeight="1">
      <c r="A33" s="31"/>
      <c r="B33" s="31"/>
      <c r="C33" s="31"/>
      <c r="D33" s="37"/>
      <c r="E33" s="37"/>
      <c r="F33" s="38"/>
      <c r="G33" s="38"/>
      <c r="H33" s="31"/>
    </row>
    <row r="34" spans="1:13" ht="16.5" customHeight="1">
      <c r="A34" s="31"/>
      <c r="B34" s="146" t="s">
        <v>27</v>
      </c>
      <c r="C34" s="146"/>
      <c r="D34" s="146"/>
      <c r="E34" s="146"/>
      <c r="F34" s="146"/>
      <c r="G34" s="146"/>
      <c r="H34" s="31"/>
    </row>
    <row r="35" spans="1:13" ht="16.5" customHeight="1">
      <c r="A35" s="31"/>
      <c r="B35" s="33"/>
      <c r="C35" s="33"/>
      <c r="D35" s="33"/>
      <c r="E35" s="33"/>
      <c r="F35" s="33"/>
      <c r="G35" s="33"/>
      <c r="H35" s="31"/>
    </row>
    <row r="36" spans="1:13" ht="16.5" customHeight="1">
      <c r="A36" s="31"/>
      <c r="B36" s="39" t="s">
        <v>28</v>
      </c>
      <c r="C36" s="147" t="s">
        <v>29</v>
      </c>
      <c r="D36" s="148"/>
      <c r="E36" s="148"/>
      <c r="F36" s="148"/>
      <c r="G36" s="149"/>
      <c r="H36" s="31"/>
    </row>
    <row r="37" spans="1:13" ht="16.5" customHeight="1">
      <c r="A37" s="31"/>
      <c r="B37" s="150" t="e">
        <f>IF(C23&lt;=C31,"適合","不適")</f>
        <v>#DIV/0!</v>
      </c>
      <c r="C37" s="40" t="s">
        <v>30</v>
      </c>
      <c r="D37" s="41" t="s">
        <v>31</v>
      </c>
      <c r="E37" s="42" t="s">
        <v>26</v>
      </c>
      <c r="F37" s="40" t="s">
        <v>32</v>
      </c>
      <c r="G37" s="43" t="s">
        <v>33</v>
      </c>
      <c r="H37" s="31"/>
      <c r="L37" s="28"/>
      <c r="M37" s="28"/>
    </row>
    <row r="38" spans="1:13" ht="16.5" customHeight="1">
      <c r="A38" s="31"/>
      <c r="B38" s="151"/>
      <c r="C38" s="44" t="s">
        <v>30</v>
      </c>
      <c r="D38" s="45" t="s">
        <v>34</v>
      </c>
      <c r="E38" s="45" t="s">
        <v>26</v>
      </c>
      <c r="F38" s="44" t="s">
        <v>32</v>
      </c>
      <c r="G38" s="46" t="s">
        <v>35</v>
      </c>
      <c r="H38" s="31"/>
      <c r="L38" s="28"/>
      <c r="M38" s="28"/>
    </row>
    <row r="39" spans="1:13" ht="16.5" customHeight="1">
      <c r="A39" s="31"/>
      <c r="B39" s="209"/>
      <c r="C39" s="29"/>
      <c r="D39" s="209"/>
      <c r="E39" s="29"/>
      <c r="F39" s="209"/>
      <c r="G39" s="209"/>
      <c r="H39" s="31"/>
      <c r="L39" s="28"/>
      <c r="M39" s="28"/>
    </row>
  </sheetData>
  <mergeCells count="15">
    <mergeCell ref="C16:G16"/>
    <mergeCell ref="B1:G2"/>
    <mergeCell ref="B4:G5"/>
    <mergeCell ref="F8:F11"/>
    <mergeCell ref="B14:C14"/>
    <mergeCell ref="C15:G15"/>
    <mergeCell ref="B34:G34"/>
    <mergeCell ref="C36:G36"/>
    <mergeCell ref="B37:B38"/>
    <mergeCell ref="B19:C19"/>
    <mergeCell ref="C21:G21"/>
    <mergeCell ref="E23:F23"/>
    <mergeCell ref="B26:G27"/>
    <mergeCell ref="B29:C29"/>
    <mergeCell ref="E31:F31"/>
  </mergeCells>
  <phoneticPr fontId="18"/>
  <pageMargins left="0.9055118110236221" right="0.70866141732283472" top="0.9448818897637796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N32"/>
  <sheetViews>
    <sheetView workbookViewId="0">
      <selection activeCell="C13" sqref="C13"/>
    </sheetView>
  </sheetViews>
  <sheetFormatPr defaultRowHeight="13.5"/>
  <cols>
    <col min="1" max="1" width="1.25" style="9" customWidth="1"/>
    <col min="2" max="4" width="9.625" style="9" customWidth="1"/>
    <col min="5" max="7" width="11.875" style="9" customWidth="1"/>
    <col min="8" max="8" width="15.25" style="9" customWidth="1"/>
    <col min="9" max="9" width="11.25" style="9" customWidth="1"/>
    <col min="10" max="10" width="15.5" style="9" customWidth="1"/>
    <col min="11" max="11" width="9.75" style="9" customWidth="1"/>
    <col min="12" max="12" width="15.875" style="9" customWidth="1"/>
    <col min="13" max="13" width="9.625" style="9" customWidth="1"/>
    <col min="14" max="14" width="1.25" style="9" customWidth="1"/>
    <col min="15" max="256" width="9" style="9"/>
    <col min="257" max="257" width="1.25" style="9" customWidth="1"/>
    <col min="258" max="260" width="9.625" style="9" customWidth="1"/>
    <col min="261" max="263" width="11.875" style="9" customWidth="1"/>
    <col min="264" max="264" width="15.25" style="9" customWidth="1"/>
    <col min="265" max="265" width="11.25" style="9" customWidth="1"/>
    <col min="266" max="266" width="15.5" style="9" customWidth="1"/>
    <col min="267" max="267" width="9.75" style="9" customWidth="1"/>
    <col min="268" max="268" width="15.875" style="9" customWidth="1"/>
    <col min="269" max="269" width="9.625" style="9" customWidth="1"/>
    <col min="270" max="512" width="9" style="9"/>
    <col min="513" max="513" width="1.25" style="9" customWidth="1"/>
    <col min="514" max="516" width="9.625" style="9" customWidth="1"/>
    <col min="517" max="519" width="11.875" style="9" customWidth="1"/>
    <col min="520" max="520" width="15.25" style="9" customWidth="1"/>
    <col min="521" max="521" width="11.25" style="9" customWidth="1"/>
    <col min="522" max="522" width="15.5" style="9" customWidth="1"/>
    <col min="523" max="523" width="9.75" style="9" customWidth="1"/>
    <col min="524" max="524" width="15.875" style="9" customWidth="1"/>
    <col min="525" max="525" width="9.625" style="9" customWidth="1"/>
    <col min="526" max="768" width="9" style="9"/>
    <col min="769" max="769" width="1.25" style="9" customWidth="1"/>
    <col min="770" max="772" width="9.625" style="9" customWidth="1"/>
    <col min="773" max="775" width="11.875" style="9" customWidth="1"/>
    <col min="776" max="776" width="15.25" style="9" customWidth="1"/>
    <col min="777" max="777" width="11.25" style="9" customWidth="1"/>
    <col min="778" max="778" width="15.5" style="9" customWidth="1"/>
    <col min="779" max="779" width="9.75" style="9" customWidth="1"/>
    <col min="780" max="780" width="15.875" style="9" customWidth="1"/>
    <col min="781" max="781" width="9.625" style="9" customWidth="1"/>
    <col min="782" max="1024" width="9" style="9"/>
    <col min="1025" max="1025" width="1.25" style="9" customWidth="1"/>
    <col min="1026" max="1028" width="9.625" style="9" customWidth="1"/>
    <col min="1029" max="1031" width="11.875" style="9" customWidth="1"/>
    <col min="1032" max="1032" width="15.25" style="9" customWidth="1"/>
    <col min="1033" max="1033" width="11.25" style="9" customWidth="1"/>
    <col min="1034" max="1034" width="15.5" style="9" customWidth="1"/>
    <col min="1035" max="1035" width="9.75" style="9" customWidth="1"/>
    <col min="1036" max="1036" width="15.875" style="9" customWidth="1"/>
    <col min="1037" max="1037" width="9.625" style="9" customWidth="1"/>
    <col min="1038" max="1280" width="9" style="9"/>
    <col min="1281" max="1281" width="1.25" style="9" customWidth="1"/>
    <col min="1282" max="1284" width="9.625" style="9" customWidth="1"/>
    <col min="1285" max="1287" width="11.875" style="9" customWidth="1"/>
    <col min="1288" max="1288" width="15.25" style="9" customWidth="1"/>
    <col min="1289" max="1289" width="11.25" style="9" customWidth="1"/>
    <col min="1290" max="1290" width="15.5" style="9" customWidth="1"/>
    <col min="1291" max="1291" width="9.75" style="9" customWidth="1"/>
    <col min="1292" max="1292" width="15.875" style="9" customWidth="1"/>
    <col min="1293" max="1293" width="9.625" style="9" customWidth="1"/>
    <col min="1294" max="1536" width="9" style="9"/>
    <col min="1537" max="1537" width="1.25" style="9" customWidth="1"/>
    <col min="1538" max="1540" width="9.625" style="9" customWidth="1"/>
    <col min="1541" max="1543" width="11.875" style="9" customWidth="1"/>
    <col min="1544" max="1544" width="15.25" style="9" customWidth="1"/>
    <col min="1545" max="1545" width="11.25" style="9" customWidth="1"/>
    <col min="1546" max="1546" width="15.5" style="9" customWidth="1"/>
    <col min="1547" max="1547" width="9.75" style="9" customWidth="1"/>
    <col min="1548" max="1548" width="15.875" style="9" customWidth="1"/>
    <col min="1549" max="1549" width="9.625" style="9" customWidth="1"/>
    <col min="1550" max="1792" width="9" style="9"/>
    <col min="1793" max="1793" width="1.25" style="9" customWidth="1"/>
    <col min="1794" max="1796" width="9.625" style="9" customWidth="1"/>
    <col min="1797" max="1799" width="11.875" style="9" customWidth="1"/>
    <col min="1800" max="1800" width="15.25" style="9" customWidth="1"/>
    <col min="1801" max="1801" width="11.25" style="9" customWidth="1"/>
    <col min="1802" max="1802" width="15.5" style="9" customWidth="1"/>
    <col min="1803" max="1803" width="9.75" style="9" customWidth="1"/>
    <col min="1804" max="1804" width="15.875" style="9" customWidth="1"/>
    <col min="1805" max="1805" width="9.625" style="9" customWidth="1"/>
    <col min="1806" max="2048" width="9" style="9"/>
    <col min="2049" max="2049" width="1.25" style="9" customWidth="1"/>
    <col min="2050" max="2052" width="9.625" style="9" customWidth="1"/>
    <col min="2053" max="2055" width="11.875" style="9" customWidth="1"/>
    <col min="2056" max="2056" width="15.25" style="9" customWidth="1"/>
    <col min="2057" max="2057" width="11.25" style="9" customWidth="1"/>
    <col min="2058" max="2058" width="15.5" style="9" customWidth="1"/>
    <col min="2059" max="2059" width="9.75" style="9" customWidth="1"/>
    <col min="2060" max="2060" width="15.875" style="9" customWidth="1"/>
    <col min="2061" max="2061" width="9.625" style="9" customWidth="1"/>
    <col min="2062" max="2304" width="9" style="9"/>
    <col min="2305" max="2305" width="1.25" style="9" customWidth="1"/>
    <col min="2306" max="2308" width="9.625" style="9" customWidth="1"/>
    <col min="2309" max="2311" width="11.875" style="9" customWidth="1"/>
    <col min="2312" max="2312" width="15.25" style="9" customWidth="1"/>
    <col min="2313" max="2313" width="11.25" style="9" customWidth="1"/>
    <col min="2314" max="2314" width="15.5" style="9" customWidth="1"/>
    <col min="2315" max="2315" width="9.75" style="9" customWidth="1"/>
    <col min="2316" max="2316" width="15.875" style="9" customWidth="1"/>
    <col min="2317" max="2317" width="9.625" style="9" customWidth="1"/>
    <col min="2318" max="2560" width="9" style="9"/>
    <col min="2561" max="2561" width="1.25" style="9" customWidth="1"/>
    <col min="2562" max="2564" width="9.625" style="9" customWidth="1"/>
    <col min="2565" max="2567" width="11.875" style="9" customWidth="1"/>
    <col min="2568" max="2568" width="15.25" style="9" customWidth="1"/>
    <col min="2569" max="2569" width="11.25" style="9" customWidth="1"/>
    <col min="2570" max="2570" width="15.5" style="9" customWidth="1"/>
    <col min="2571" max="2571" width="9.75" style="9" customWidth="1"/>
    <col min="2572" max="2572" width="15.875" style="9" customWidth="1"/>
    <col min="2573" max="2573" width="9.625" style="9" customWidth="1"/>
    <col min="2574" max="2816" width="9" style="9"/>
    <col min="2817" max="2817" width="1.25" style="9" customWidth="1"/>
    <col min="2818" max="2820" width="9.625" style="9" customWidth="1"/>
    <col min="2821" max="2823" width="11.875" style="9" customWidth="1"/>
    <col min="2824" max="2824" width="15.25" style="9" customWidth="1"/>
    <col min="2825" max="2825" width="11.25" style="9" customWidth="1"/>
    <col min="2826" max="2826" width="15.5" style="9" customWidth="1"/>
    <col min="2827" max="2827" width="9.75" style="9" customWidth="1"/>
    <col min="2828" max="2828" width="15.875" style="9" customWidth="1"/>
    <col min="2829" max="2829" width="9.625" style="9" customWidth="1"/>
    <col min="2830" max="3072" width="9" style="9"/>
    <col min="3073" max="3073" width="1.25" style="9" customWidth="1"/>
    <col min="3074" max="3076" width="9.625" style="9" customWidth="1"/>
    <col min="3077" max="3079" width="11.875" style="9" customWidth="1"/>
    <col min="3080" max="3080" width="15.25" style="9" customWidth="1"/>
    <col min="3081" max="3081" width="11.25" style="9" customWidth="1"/>
    <col min="3082" max="3082" width="15.5" style="9" customWidth="1"/>
    <col min="3083" max="3083" width="9.75" style="9" customWidth="1"/>
    <col min="3084" max="3084" width="15.875" style="9" customWidth="1"/>
    <col min="3085" max="3085" width="9.625" style="9" customWidth="1"/>
    <col min="3086" max="3328" width="9" style="9"/>
    <col min="3329" max="3329" width="1.25" style="9" customWidth="1"/>
    <col min="3330" max="3332" width="9.625" style="9" customWidth="1"/>
    <col min="3333" max="3335" width="11.875" style="9" customWidth="1"/>
    <col min="3336" max="3336" width="15.25" style="9" customWidth="1"/>
    <col min="3337" max="3337" width="11.25" style="9" customWidth="1"/>
    <col min="3338" max="3338" width="15.5" style="9" customWidth="1"/>
    <col min="3339" max="3339" width="9.75" style="9" customWidth="1"/>
    <col min="3340" max="3340" width="15.875" style="9" customWidth="1"/>
    <col min="3341" max="3341" width="9.625" style="9" customWidth="1"/>
    <col min="3342" max="3584" width="9" style="9"/>
    <col min="3585" max="3585" width="1.25" style="9" customWidth="1"/>
    <col min="3586" max="3588" width="9.625" style="9" customWidth="1"/>
    <col min="3589" max="3591" width="11.875" style="9" customWidth="1"/>
    <col min="3592" max="3592" width="15.25" style="9" customWidth="1"/>
    <col min="3593" max="3593" width="11.25" style="9" customWidth="1"/>
    <col min="3594" max="3594" width="15.5" style="9" customWidth="1"/>
    <col min="3595" max="3595" width="9.75" style="9" customWidth="1"/>
    <col min="3596" max="3596" width="15.875" style="9" customWidth="1"/>
    <col min="3597" max="3597" width="9.625" style="9" customWidth="1"/>
    <col min="3598" max="3840" width="9" style="9"/>
    <col min="3841" max="3841" width="1.25" style="9" customWidth="1"/>
    <col min="3842" max="3844" width="9.625" style="9" customWidth="1"/>
    <col min="3845" max="3847" width="11.875" style="9" customWidth="1"/>
    <col min="3848" max="3848" width="15.25" style="9" customWidth="1"/>
    <col min="3849" max="3849" width="11.25" style="9" customWidth="1"/>
    <col min="3850" max="3850" width="15.5" style="9" customWidth="1"/>
    <col min="3851" max="3851" width="9.75" style="9" customWidth="1"/>
    <col min="3852" max="3852" width="15.875" style="9" customWidth="1"/>
    <col min="3853" max="3853" width="9.625" style="9" customWidth="1"/>
    <col min="3854" max="4096" width="9" style="9"/>
    <col min="4097" max="4097" width="1.25" style="9" customWidth="1"/>
    <col min="4098" max="4100" width="9.625" style="9" customWidth="1"/>
    <col min="4101" max="4103" width="11.875" style="9" customWidth="1"/>
    <col min="4104" max="4104" width="15.25" style="9" customWidth="1"/>
    <col min="4105" max="4105" width="11.25" style="9" customWidth="1"/>
    <col min="4106" max="4106" width="15.5" style="9" customWidth="1"/>
    <col min="4107" max="4107" width="9.75" style="9" customWidth="1"/>
    <col min="4108" max="4108" width="15.875" style="9" customWidth="1"/>
    <col min="4109" max="4109" width="9.625" style="9" customWidth="1"/>
    <col min="4110" max="4352" width="9" style="9"/>
    <col min="4353" max="4353" width="1.25" style="9" customWidth="1"/>
    <col min="4354" max="4356" width="9.625" style="9" customWidth="1"/>
    <col min="4357" max="4359" width="11.875" style="9" customWidth="1"/>
    <col min="4360" max="4360" width="15.25" style="9" customWidth="1"/>
    <col min="4361" max="4361" width="11.25" style="9" customWidth="1"/>
    <col min="4362" max="4362" width="15.5" style="9" customWidth="1"/>
    <col min="4363" max="4363" width="9.75" style="9" customWidth="1"/>
    <col min="4364" max="4364" width="15.875" style="9" customWidth="1"/>
    <col min="4365" max="4365" width="9.625" style="9" customWidth="1"/>
    <col min="4366" max="4608" width="9" style="9"/>
    <col min="4609" max="4609" width="1.25" style="9" customWidth="1"/>
    <col min="4610" max="4612" width="9.625" style="9" customWidth="1"/>
    <col min="4613" max="4615" width="11.875" style="9" customWidth="1"/>
    <col min="4616" max="4616" width="15.25" style="9" customWidth="1"/>
    <col min="4617" max="4617" width="11.25" style="9" customWidth="1"/>
    <col min="4618" max="4618" width="15.5" style="9" customWidth="1"/>
    <col min="4619" max="4619" width="9.75" style="9" customWidth="1"/>
    <col min="4620" max="4620" width="15.875" style="9" customWidth="1"/>
    <col min="4621" max="4621" width="9.625" style="9" customWidth="1"/>
    <col min="4622" max="4864" width="9" style="9"/>
    <col min="4865" max="4865" width="1.25" style="9" customWidth="1"/>
    <col min="4866" max="4868" width="9.625" style="9" customWidth="1"/>
    <col min="4869" max="4871" width="11.875" style="9" customWidth="1"/>
    <col min="4872" max="4872" width="15.25" style="9" customWidth="1"/>
    <col min="4873" max="4873" width="11.25" style="9" customWidth="1"/>
    <col min="4874" max="4874" width="15.5" style="9" customWidth="1"/>
    <col min="4875" max="4875" width="9.75" style="9" customWidth="1"/>
    <col min="4876" max="4876" width="15.875" style="9" customWidth="1"/>
    <col min="4877" max="4877" width="9.625" style="9" customWidth="1"/>
    <col min="4878" max="5120" width="9" style="9"/>
    <col min="5121" max="5121" width="1.25" style="9" customWidth="1"/>
    <col min="5122" max="5124" width="9.625" style="9" customWidth="1"/>
    <col min="5125" max="5127" width="11.875" style="9" customWidth="1"/>
    <col min="5128" max="5128" width="15.25" style="9" customWidth="1"/>
    <col min="5129" max="5129" width="11.25" style="9" customWidth="1"/>
    <col min="5130" max="5130" width="15.5" style="9" customWidth="1"/>
    <col min="5131" max="5131" width="9.75" style="9" customWidth="1"/>
    <col min="5132" max="5132" width="15.875" style="9" customWidth="1"/>
    <col min="5133" max="5133" width="9.625" style="9" customWidth="1"/>
    <col min="5134" max="5376" width="9" style="9"/>
    <col min="5377" max="5377" width="1.25" style="9" customWidth="1"/>
    <col min="5378" max="5380" width="9.625" style="9" customWidth="1"/>
    <col min="5381" max="5383" width="11.875" style="9" customWidth="1"/>
    <col min="5384" max="5384" width="15.25" style="9" customWidth="1"/>
    <col min="5385" max="5385" width="11.25" style="9" customWidth="1"/>
    <col min="5386" max="5386" width="15.5" style="9" customWidth="1"/>
    <col min="5387" max="5387" width="9.75" style="9" customWidth="1"/>
    <col min="5388" max="5388" width="15.875" style="9" customWidth="1"/>
    <col min="5389" max="5389" width="9.625" style="9" customWidth="1"/>
    <col min="5390" max="5632" width="9" style="9"/>
    <col min="5633" max="5633" width="1.25" style="9" customWidth="1"/>
    <col min="5634" max="5636" width="9.625" style="9" customWidth="1"/>
    <col min="5637" max="5639" width="11.875" style="9" customWidth="1"/>
    <col min="5640" max="5640" width="15.25" style="9" customWidth="1"/>
    <col min="5641" max="5641" width="11.25" style="9" customWidth="1"/>
    <col min="5642" max="5642" width="15.5" style="9" customWidth="1"/>
    <col min="5643" max="5643" width="9.75" style="9" customWidth="1"/>
    <col min="5644" max="5644" width="15.875" style="9" customWidth="1"/>
    <col min="5645" max="5645" width="9.625" style="9" customWidth="1"/>
    <col min="5646" max="5888" width="9" style="9"/>
    <col min="5889" max="5889" width="1.25" style="9" customWidth="1"/>
    <col min="5890" max="5892" width="9.625" style="9" customWidth="1"/>
    <col min="5893" max="5895" width="11.875" style="9" customWidth="1"/>
    <col min="5896" max="5896" width="15.25" style="9" customWidth="1"/>
    <col min="5897" max="5897" width="11.25" style="9" customWidth="1"/>
    <col min="5898" max="5898" width="15.5" style="9" customWidth="1"/>
    <col min="5899" max="5899" width="9.75" style="9" customWidth="1"/>
    <col min="5900" max="5900" width="15.875" style="9" customWidth="1"/>
    <col min="5901" max="5901" width="9.625" style="9" customWidth="1"/>
    <col min="5902" max="6144" width="9" style="9"/>
    <col min="6145" max="6145" width="1.25" style="9" customWidth="1"/>
    <col min="6146" max="6148" width="9.625" style="9" customWidth="1"/>
    <col min="6149" max="6151" width="11.875" style="9" customWidth="1"/>
    <col min="6152" max="6152" width="15.25" style="9" customWidth="1"/>
    <col min="6153" max="6153" width="11.25" style="9" customWidth="1"/>
    <col min="6154" max="6154" width="15.5" style="9" customWidth="1"/>
    <col min="6155" max="6155" width="9.75" style="9" customWidth="1"/>
    <col min="6156" max="6156" width="15.875" style="9" customWidth="1"/>
    <col min="6157" max="6157" width="9.625" style="9" customWidth="1"/>
    <col min="6158" max="6400" width="9" style="9"/>
    <col min="6401" max="6401" width="1.25" style="9" customWidth="1"/>
    <col min="6402" max="6404" width="9.625" style="9" customWidth="1"/>
    <col min="6405" max="6407" width="11.875" style="9" customWidth="1"/>
    <col min="6408" max="6408" width="15.25" style="9" customWidth="1"/>
    <col min="6409" max="6409" width="11.25" style="9" customWidth="1"/>
    <col min="6410" max="6410" width="15.5" style="9" customWidth="1"/>
    <col min="6411" max="6411" width="9.75" style="9" customWidth="1"/>
    <col min="6412" max="6412" width="15.875" style="9" customWidth="1"/>
    <col min="6413" max="6413" width="9.625" style="9" customWidth="1"/>
    <col min="6414" max="6656" width="9" style="9"/>
    <col min="6657" max="6657" width="1.25" style="9" customWidth="1"/>
    <col min="6658" max="6660" width="9.625" style="9" customWidth="1"/>
    <col min="6661" max="6663" width="11.875" style="9" customWidth="1"/>
    <col min="6664" max="6664" width="15.25" style="9" customWidth="1"/>
    <col min="6665" max="6665" width="11.25" style="9" customWidth="1"/>
    <col min="6666" max="6666" width="15.5" style="9" customWidth="1"/>
    <col min="6667" max="6667" width="9.75" style="9" customWidth="1"/>
    <col min="6668" max="6668" width="15.875" style="9" customWidth="1"/>
    <col min="6669" max="6669" width="9.625" style="9" customWidth="1"/>
    <col min="6670" max="6912" width="9" style="9"/>
    <col min="6913" max="6913" width="1.25" style="9" customWidth="1"/>
    <col min="6914" max="6916" width="9.625" style="9" customWidth="1"/>
    <col min="6917" max="6919" width="11.875" style="9" customWidth="1"/>
    <col min="6920" max="6920" width="15.25" style="9" customWidth="1"/>
    <col min="6921" max="6921" width="11.25" style="9" customWidth="1"/>
    <col min="6922" max="6922" width="15.5" style="9" customWidth="1"/>
    <col min="6923" max="6923" width="9.75" style="9" customWidth="1"/>
    <col min="6924" max="6924" width="15.875" style="9" customWidth="1"/>
    <col min="6925" max="6925" width="9.625" style="9" customWidth="1"/>
    <col min="6926" max="7168" width="9" style="9"/>
    <col min="7169" max="7169" width="1.25" style="9" customWidth="1"/>
    <col min="7170" max="7172" width="9.625" style="9" customWidth="1"/>
    <col min="7173" max="7175" width="11.875" style="9" customWidth="1"/>
    <col min="7176" max="7176" width="15.25" style="9" customWidth="1"/>
    <col min="7177" max="7177" width="11.25" style="9" customWidth="1"/>
    <col min="7178" max="7178" width="15.5" style="9" customWidth="1"/>
    <col min="7179" max="7179" width="9.75" style="9" customWidth="1"/>
    <col min="7180" max="7180" width="15.875" style="9" customWidth="1"/>
    <col min="7181" max="7181" width="9.625" style="9" customWidth="1"/>
    <col min="7182" max="7424" width="9" style="9"/>
    <col min="7425" max="7425" width="1.25" style="9" customWidth="1"/>
    <col min="7426" max="7428" width="9.625" style="9" customWidth="1"/>
    <col min="7429" max="7431" width="11.875" style="9" customWidth="1"/>
    <col min="7432" max="7432" width="15.25" style="9" customWidth="1"/>
    <col min="7433" max="7433" width="11.25" style="9" customWidth="1"/>
    <col min="7434" max="7434" width="15.5" style="9" customWidth="1"/>
    <col min="7435" max="7435" width="9.75" style="9" customWidth="1"/>
    <col min="7436" max="7436" width="15.875" style="9" customWidth="1"/>
    <col min="7437" max="7437" width="9.625" style="9" customWidth="1"/>
    <col min="7438" max="7680" width="9" style="9"/>
    <col min="7681" max="7681" width="1.25" style="9" customWidth="1"/>
    <col min="7682" max="7684" width="9.625" style="9" customWidth="1"/>
    <col min="7685" max="7687" width="11.875" style="9" customWidth="1"/>
    <col min="7688" max="7688" width="15.25" style="9" customWidth="1"/>
    <col min="7689" max="7689" width="11.25" style="9" customWidth="1"/>
    <col min="7690" max="7690" width="15.5" style="9" customWidth="1"/>
    <col min="7691" max="7691" width="9.75" style="9" customWidth="1"/>
    <col min="7692" max="7692" width="15.875" style="9" customWidth="1"/>
    <col min="7693" max="7693" width="9.625" style="9" customWidth="1"/>
    <col min="7694" max="7936" width="9" style="9"/>
    <col min="7937" max="7937" width="1.25" style="9" customWidth="1"/>
    <col min="7938" max="7940" width="9.625" style="9" customWidth="1"/>
    <col min="7941" max="7943" width="11.875" style="9" customWidth="1"/>
    <col min="7944" max="7944" width="15.25" style="9" customWidth="1"/>
    <col min="7945" max="7945" width="11.25" style="9" customWidth="1"/>
    <col min="7946" max="7946" width="15.5" style="9" customWidth="1"/>
    <col min="7947" max="7947" width="9.75" style="9" customWidth="1"/>
    <col min="7948" max="7948" width="15.875" style="9" customWidth="1"/>
    <col min="7949" max="7949" width="9.625" style="9" customWidth="1"/>
    <col min="7950" max="8192" width="9" style="9"/>
    <col min="8193" max="8193" width="1.25" style="9" customWidth="1"/>
    <col min="8194" max="8196" width="9.625" style="9" customWidth="1"/>
    <col min="8197" max="8199" width="11.875" style="9" customWidth="1"/>
    <col min="8200" max="8200" width="15.25" style="9" customWidth="1"/>
    <col min="8201" max="8201" width="11.25" style="9" customWidth="1"/>
    <col min="8202" max="8202" width="15.5" style="9" customWidth="1"/>
    <col min="8203" max="8203" width="9.75" style="9" customWidth="1"/>
    <col min="8204" max="8204" width="15.875" style="9" customWidth="1"/>
    <col min="8205" max="8205" width="9.625" style="9" customWidth="1"/>
    <col min="8206" max="8448" width="9" style="9"/>
    <col min="8449" max="8449" width="1.25" style="9" customWidth="1"/>
    <col min="8450" max="8452" width="9.625" style="9" customWidth="1"/>
    <col min="8453" max="8455" width="11.875" style="9" customWidth="1"/>
    <col min="8456" max="8456" width="15.25" style="9" customWidth="1"/>
    <col min="8457" max="8457" width="11.25" style="9" customWidth="1"/>
    <col min="8458" max="8458" width="15.5" style="9" customWidth="1"/>
    <col min="8459" max="8459" width="9.75" style="9" customWidth="1"/>
    <col min="8460" max="8460" width="15.875" style="9" customWidth="1"/>
    <col min="8461" max="8461" width="9.625" style="9" customWidth="1"/>
    <col min="8462" max="8704" width="9" style="9"/>
    <col min="8705" max="8705" width="1.25" style="9" customWidth="1"/>
    <col min="8706" max="8708" width="9.625" style="9" customWidth="1"/>
    <col min="8709" max="8711" width="11.875" style="9" customWidth="1"/>
    <col min="8712" max="8712" width="15.25" style="9" customWidth="1"/>
    <col min="8713" max="8713" width="11.25" style="9" customWidth="1"/>
    <col min="8714" max="8714" width="15.5" style="9" customWidth="1"/>
    <col min="8715" max="8715" width="9.75" style="9" customWidth="1"/>
    <col min="8716" max="8716" width="15.875" style="9" customWidth="1"/>
    <col min="8717" max="8717" width="9.625" style="9" customWidth="1"/>
    <col min="8718" max="8960" width="9" style="9"/>
    <col min="8961" max="8961" width="1.25" style="9" customWidth="1"/>
    <col min="8962" max="8964" width="9.625" style="9" customWidth="1"/>
    <col min="8965" max="8967" width="11.875" style="9" customWidth="1"/>
    <col min="8968" max="8968" width="15.25" style="9" customWidth="1"/>
    <col min="8969" max="8969" width="11.25" style="9" customWidth="1"/>
    <col min="8970" max="8970" width="15.5" style="9" customWidth="1"/>
    <col min="8971" max="8971" width="9.75" style="9" customWidth="1"/>
    <col min="8972" max="8972" width="15.875" style="9" customWidth="1"/>
    <col min="8973" max="8973" width="9.625" style="9" customWidth="1"/>
    <col min="8974" max="9216" width="9" style="9"/>
    <col min="9217" max="9217" width="1.25" style="9" customWidth="1"/>
    <col min="9218" max="9220" width="9.625" style="9" customWidth="1"/>
    <col min="9221" max="9223" width="11.875" style="9" customWidth="1"/>
    <col min="9224" max="9224" width="15.25" style="9" customWidth="1"/>
    <col min="9225" max="9225" width="11.25" style="9" customWidth="1"/>
    <col min="9226" max="9226" width="15.5" style="9" customWidth="1"/>
    <col min="9227" max="9227" width="9.75" style="9" customWidth="1"/>
    <col min="9228" max="9228" width="15.875" style="9" customWidth="1"/>
    <col min="9229" max="9229" width="9.625" style="9" customWidth="1"/>
    <col min="9230" max="9472" width="9" style="9"/>
    <col min="9473" max="9473" width="1.25" style="9" customWidth="1"/>
    <col min="9474" max="9476" width="9.625" style="9" customWidth="1"/>
    <col min="9477" max="9479" width="11.875" style="9" customWidth="1"/>
    <col min="9480" max="9480" width="15.25" style="9" customWidth="1"/>
    <col min="9481" max="9481" width="11.25" style="9" customWidth="1"/>
    <col min="9482" max="9482" width="15.5" style="9" customWidth="1"/>
    <col min="9483" max="9483" width="9.75" style="9" customWidth="1"/>
    <col min="9484" max="9484" width="15.875" style="9" customWidth="1"/>
    <col min="9485" max="9485" width="9.625" style="9" customWidth="1"/>
    <col min="9486" max="9728" width="9" style="9"/>
    <col min="9729" max="9729" width="1.25" style="9" customWidth="1"/>
    <col min="9730" max="9732" width="9.625" style="9" customWidth="1"/>
    <col min="9733" max="9735" width="11.875" style="9" customWidth="1"/>
    <col min="9736" max="9736" width="15.25" style="9" customWidth="1"/>
    <col min="9737" max="9737" width="11.25" style="9" customWidth="1"/>
    <col min="9738" max="9738" width="15.5" style="9" customWidth="1"/>
    <col min="9739" max="9739" width="9.75" style="9" customWidth="1"/>
    <col min="9740" max="9740" width="15.875" style="9" customWidth="1"/>
    <col min="9741" max="9741" width="9.625" style="9" customWidth="1"/>
    <col min="9742" max="9984" width="9" style="9"/>
    <col min="9985" max="9985" width="1.25" style="9" customWidth="1"/>
    <col min="9986" max="9988" width="9.625" style="9" customWidth="1"/>
    <col min="9989" max="9991" width="11.875" style="9" customWidth="1"/>
    <col min="9992" max="9992" width="15.25" style="9" customWidth="1"/>
    <col min="9993" max="9993" width="11.25" style="9" customWidth="1"/>
    <col min="9994" max="9994" width="15.5" style="9" customWidth="1"/>
    <col min="9995" max="9995" width="9.75" style="9" customWidth="1"/>
    <col min="9996" max="9996" width="15.875" style="9" customWidth="1"/>
    <col min="9997" max="9997" width="9.625" style="9" customWidth="1"/>
    <col min="9998" max="10240" width="9" style="9"/>
    <col min="10241" max="10241" width="1.25" style="9" customWidth="1"/>
    <col min="10242" max="10244" width="9.625" style="9" customWidth="1"/>
    <col min="10245" max="10247" width="11.875" style="9" customWidth="1"/>
    <col min="10248" max="10248" width="15.25" style="9" customWidth="1"/>
    <col min="10249" max="10249" width="11.25" style="9" customWidth="1"/>
    <col min="10250" max="10250" width="15.5" style="9" customWidth="1"/>
    <col min="10251" max="10251" width="9.75" style="9" customWidth="1"/>
    <col min="10252" max="10252" width="15.875" style="9" customWidth="1"/>
    <col min="10253" max="10253" width="9.625" style="9" customWidth="1"/>
    <col min="10254" max="10496" width="9" style="9"/>
    <col min="10497" max="10497" width="1.25" style="9" customWidth="1"/>
    <col min="10498" max="10500" width="9.625" style="9" customWidth="1"/>
    <col min="10501" max="10503" width="11.875" style="9" customWidth="1"/>
    <col min="10504" max="10504" width="15.25" style="9" customWidth="1"/>
    <col min="10505" max="10505" width="11.25" style="9" customWidth="1"/>
    <col min="10506" max="10506" width="15.5" style="9" customWidth="1"/>
    <col min="10507" max="10507" width="9.75" style="9" customWidth="1"/>
    <col min="10508" max="10508" width="15.875" style="9" customWidth="1"/>
    <col min="10509" max="10509" width="9.625" style="9" customWidth="1"/>
    <col min="10510" max="10752" width="9" style="9"/>
    <col min="10753" max="10753" width="1.25" style="9" customWidth="1"/>
    <col min="10754" max="10756" width="9.625" style="9" customWidth="1"/>
    <col min="10757" max="10759" width="11.875" style="9" customWidth="1"/>
    <col min="10760" max="10760" width="15.25" style="9" customWidth="1"/>
    <col min="10761" max="10761" width="11.25" style="9" customWidth="1"/>
    <col min="10762" max="10762" width="15.5" style="9" customWidth="1"/>
    <col min="10763" max="10763" width="9.75" style="9" customWidth="1"/>
    <col min="10764" max="10764" width="15.875" style="9" customWidth="1"/>
    <col min="10765" max="10765" width="9.625" style="9" customWidth="1"/>
    <col min="10766" max="11008" width="9" style="9"/>
    <col min="11009" max="11009" width="1.25" style="9" customWidth="1"/>
    <col min="11010" max="11012" width="9.625" style="9" customWidth="1"/>
    <col min="11013" max="11015" width="11.875" style="9" customWidth="1"/>
    <col min="11016" max="11016" width="15.25" style="9" customWidth="1"/>
    <col min="11017" max="11017" width="11.25" style="9" customWidth="1"/>
    <col min="11018" max="11018" width="15.5" style="9" customWidth="1"/>
    <col min="11019" max="11019" width="9.75" style="9" customWidth="1"/>
    <col min="11020" max="11020" width="15.875" style="9" customWidth="1"/>
    <col min="11021" max="11021" width="9.625" style="9" customWidth="1"/>
    <col min="11022" max="11264" width="9" style="9"/>
    <col min="11265" max="11265" width="1.25" style="9" customWidth="1"/>
    <col min="11266" max="11268" width="9.625" style="9" customWidth="1"/>
    <col min="11269" max="11271" width="11.875" style="9" customWidth="1"/>
    <col min="11272" max="11272" width="15.25" style="9" customWidth="1"/>
    <col min="11273" max="11273" width="11.25" style="9" customWidth="1"/>
    <col min="11274" max="11274" width="15.5" style="9" customWidth="1"/>
    <col min="11275" max="11275" width="9.75" style="9" customWidth="1"/>
    <col min="11276" max="11276" width="15.875" style="9" customWidth="1"/>
    <col min="11277" max="11277" width="9.625" style="9" customWidth="1"/>
    <col min="11278" max="11520" width="9" style="9"/>
    <col min="11521" max="11521" width="1.25" style="9" customWidth="1"/>
    <col min="11522" max="11524" width="9.625" style="9" customWidth="1"/>
    <col min="11525" max="11527" width="11.875" style="9" customWidth="1"/>
    <col min="11528" max="11528" width="15.25" style="9" customWidth="1"/>
    <col min="11529" max="11529" width="11.25" style="9" customWidth="1"/>
    <col min="11530" max="11530" width="15.5" style="9" customWidth="1"/>
    <col min="11531" max="11531" width="9.75" style="9" customWidth="1"/>
    <col min="11532" max="11532" width="15.875" style="9" customWidth="1"/>
    <col min="11533" max="11533" width="9.625" style="9" customWidth="1"/>
    <col min="11534" max="11776" width="9" style="9"/>
    <col min="11777" max="11777" width="1.25" style="9" customWidth="1"/>
    <col min="11778" max="11780" width="9.625" style="9" customWidth="1"/>
    <col min="11781" max="11783" width="11.875" style="9" customWidth="1"/>
    <col min="11784" max="11784" width="15.25" style="9" customWidth="1"/>
    <col min="11785" max="11785" width="11.25" style="9" customWidth="1"/>
    <col min="11786" max="11786" width="15.5" style="9" customWidth="1"/>
    <col min="11787" max="11787" width="9.75" style="9" customWidth="1"/>
    <col min="11788" max="11788" width="15.875" style="9" customWidth="1"/>
    <col min="11789" max="11789" width="9.625" style="9" customWidth="1"/>
    <col min="11790" max="12032" width="9" style="9"/>
    <col min="12033" max="12033" width="1.25" style="9" customWidth="1"/>
    <col min="12034" max="12036" width="9.625" style="9" customWidth="1"/>
    <col min="12037" max="12039" width="11.875" style="9" customWidth="1"/>
    <col min="12040" max="12040" width="15.25" style="9" customWidth="1"/>
    <col min="12041" max="12041" width="11.25" style="9" customWidth="1"/>
    <col min="12042" max="12042" width="15.5" style="9" customWidth="1"/>
    <col min="12043" max="12043" width="9.75" style="9" customWidth="1"/>
    <col min="12044" max="12044" width="15.875" style="9" customWidth="1"/>
    <col min="12045" max="12045" width="9.625" style="9" customWidth="1"/>
    <col min="12046" max="12288" width="9" style="9"/>
    <col min="12289" max="12289" width="1.25" style="9" customWidth="1"/>
    <col min="12290" max="12292" width="9.625" style="9" customWidth="1"/>
    <col min="12293" max="12295" width="11.875" style="9" customWidth="1"/>
    <col min="12296" max="12296" width="15.25" style="9" customWidth="1"/>
    <col min="12297" max="12297" width="11.25" style="9" customWidth="1"/>
    <col min="12298" max="12298" width="15.5" style="9" customWidth="1"/>
    <col min="12299" max="12299" width="9.75" style="9" customWidth="1"/>
    <col min="12300" max="12300" width="15.875" style="9" customWidth="1"/>
    <col min="12301" max="12301" width="9.625" style="9" customWidth="1"/>
    <col min="12302" max="12544" width="9" style="9"/>
    <col min="12545" max="12545" width="1.25" style="9" customWidth="1"/>
    <col min="12546" max="12548" width="9.625" style="9" customWidth="1"/>
    <col min="12549" max="12551" width="11.875" style="9" customWidth="1"/>
    <col min="12552" max="12552" width="15.25" style="9" customWidth="1"/>
    <col min="12553" max="12553" width="11.25" style="9" customWidth="1"/>
    <col min="12554" max="12554" width="15.5" style="9" customWidth="1"/>
    <col min="12555" max="12555" width="9.75" style="9" customWidth="1"/>
    <col min="12556" max="12556" width="15.875" style="9" customWidth="1"/>
    <col min="12557" max="12557" width="9.625" style="9" customWidth="1"/>
    <col min="12558" max="12800" width="9" style="9"/>
    <col min="12801" max="12801" width="1.25" style="9" customWidth="1"/>
    <col min="12802" max="12804" width="9.625" style="9" customWidth="1"/>
    <col min="12805" max="12807" width="11.875" style="9" customWidth="1"/>
    <col min="12808" max="12808" width="15.25" style="9" customWidth="1"/>
    <col min="12809" max="12809" width="11.25" style="9" customWidth="1"/>
    <col min="12810" max="12810" width="15.5" style="9" customWidth="1"/>
    <col min="12811" max="12811" width="9.75" style="9" customWidth="1"/>
    <col min="12812" max="12812" width="15.875" style="9" customWidth="1"/>
    <col min="12813" max="12813" width="9.625" style="9" customWidth="1"/>
    <col min="12814" max="13056" width="9" style="9"/>
    <col min="13057" max="13057" width="1.25" style="9" customWidth="1"/>
    <col min="13058" max="13060" width="9.625" style="9" customWidth="1"/>
    <col min="13061" max="13063" width="11.875" style="9" customWidth="1"/>
    <col min="13064" max="13064" width="15.25" style="9" customWidth="1"/>
    <col min="13065" max="13065" width="11.25" style="9" customWidth="1"/>
    <col min="13066" max="13066" width="15.5" style="9" customWidth="1"/>
    <col min="13067" max="13067" width="9.75" style="9" customWidth="1"/>
    <col min="13068" max="13068" width="15.875" style="9" customWidth="1"/>
    <col min="13069" max="13069" width="9.625" style="9" customWidth="1"/>
    <col min="13070" max="13312" width="9" style="9"/>
    <col min="13313" max="13313" width="1.25" style="9" customWidth="1"/>
    <col min="13314" max="13316" width="9.625" style="9" customWidth="1"/>
    <col min="13317" max="13319" width="11.875" style="9" customWidth="1"/>
    <col min="13320" max="13320" width="15.25" style="9" customWidth="1"/>
    <col min="13321" max="13321" width="11.25" style="9" customWidth="1"/>
    <col min="13322" max="13322" width="15.5" style="9" customWidth="1"/>
    <col min="13323" max="13323" width="9.75" style="9" customWidth="1"/>
    <col min="13324" max="13324" width="15.875" style="9" customWidth="1"/>
    <col min="13325" max="13325" width="9.625" style="9" customWidth="1"/>
    <col min="13326" max="13568" width="9" style="9"/>
    <col min="13569" max="13569" width="1.25" style="9" customWidth="1"/>
    <col min="13570" max="13572" width="9.625" style="9" customWidth="1"/>
    <col min="13573" max="13575" width="11.875" style="9" customWidth="1"/>
    <col min="13576" max="13576" width="15.25" style="9" customWidth="1"/>
    <col min="13577" max="13577" width="11.25" style="9" customWidth="1"/>
    <col min="13578" max="13578" width="15.5" style="9" customWidth="1"/>
    <col min="13579" max="13579" width="9.75" style="9" customWidth="1"/>
    <col min="13580" max="13580" width="15.875" style="9" customWidth="1"/>
    <col min="13581" max="13581" width="9.625" style="9" customWidth="1"/>
    <col min="13582" max="13824" width="9" style="9"/>
    <col min="13825" max="13825" width="1.25" style="9" customWidth="1"/>
    <col min="13826" max="13828" width="9.625" style="9" customWidth="1"/>
    <col min="13829" max="13831" width="11.875" style="9" customWidth="1"/>
    <col min="13832" max="13832" width="15.25" style="9" customWidth="1"/>
    <col min="13833" max="13833" width="11.25" style="9" customWidth="1"/>
    <col min="13834" max="13834" width="15.5" style="9" customWidth="1"/>
    <col min="13835" max="13835" width="9.75" style="9" customWidth="1"/>
    <col min="13836" max="13836" width="15.875" style="9" customWidth="1"/>
    <col min="13837" max="13837" width="9.625" style="9" customWidth="1"/>
    <col min="13838" max="14080" width="9" style="9"/>
    <col min="14081" max="14081" width="1.25" style="9" customWidth="1"/>
    <col min="14082" max="14084" width="9.625" style="9" customWidth="1"/>
    <col min="14085" max="14087" width="11.875" style="9" customWidth="1"/>
    <col min="14088" max="14088" width="15.25" style="9" customWidth="1"/>
    <col min="14089" max="14089" width="11.25" style="9" customWidth="1"/>
    <col min="14090" max="14090" width="15.5" style="9" customWidth="1"/>
    <col min="14091" max="14091" width="9.75" style="9" customWidth="1"/>
    <col min="14092" max="14092" width="15.875" style="9" customWidth="1"/>
    <col min="14093" max="14093" width="9.625" style="9" customWidth="1"/>
    <col min="14094" max="14336" width="9" style="9"/>
    <col min="14337" max="14337" width="1.25" style="9" customWidth="1"/>
    <col min="14338" max="14340" width="9.625" style="9" customWidth="1"/>
    <col min="14341" max="14343" width="11.875" style="9" customWidth="1"/>
    <col min="14344" max="14344" width="15.25" style="9" customWidth="1"/>
    <col min="14345" max="14345" width="11.25" style="9" customWidth="1"/>
    <col min="14346" max="14346" width="15.5" style="9" customWidth="1"/>
    <col min="14347" max="14347" width="9.75" style="9" customWidth="1"/>
    <col min="14348" max="14348" width="15.875" style="9" customWidth="1"/>
    <col min="14349" max="14349" width="9.625" style="9" customWidth="1"/>
    <col min="14350" max="14592" width="9" style="9"/>
    <col min="14593" max="14593" width="1.25" style="9" customWidth="1"/>
    <col min="14594" max="14596" width="9.625" style="9" customWidth="1"/>
    <col min="14597" max="14599" width="11.875" style="9" customWidth="1"/>
    <col min="14600" max="14600" width="15.25" style="9" customWidth="1"/>
    <col min="14601" max="14601" width="11.25" style="9" customWidth="1"/>
    <col min="14602" max="14602" width="15.5" style="9" customWidth="1"/>
    <col min="14603" max="14603" width="9.75" style="9" customWidth="1"/>
    <col min="14604" max="14604" width="15.875" style="9" customWidth="1"/>
    <col min="14605" max="14605" width="9.625" style="9" customWidth="1"/>
    <col min="14606" max="14848" width="9" style="9"/>
    <col min="14849" max="14849" width="1.25" style="9" customWidth="1"/>
    <col min="14850" max="14852" width="9.625" style="9" customWidth="1"/>
    <col min="14853" max="14855" width="11.875" style="9" customWidth="1"/>
    <col min="14856" max="14856" width="15.25" style="9" customWidth="1"/>
    <col min="14857" max="14857" width="11.25" style="9" customWidth="1"/>
    <col min="14858" max="14858" width="15.5" style="9" customWidth="1"/>
    <col min="14859" max="14859" width="9.75" style="9" customWidth="1"/>
    <col min="14860" max="14860" width="15.875" style="9" customWidth="1"/>
    <col min="14861" max="14861" width="9.625" style="9" customWidth="1"/>
    <col min="14862" max="15104" width="9" style="9"/>
    <col min="15105" max="15105" width="1.25" style="9" customWidth="1"/>
    <col min="15106" max="15108" width="9.625" style="9" customWidth="1"/>
    <col min="15109" max="15111" width="11.875" style="9" customWidth="1"/>
    <col min="15112" max="15112" width="15.25" style="9" customWidth="1"/>
    <col min="15113" max="15113" width="11.25" style="9" customWidth="1"/>
    <col min="15114" max="15114" width="15.5" style="9" customWidth="1"/>
    <col min="15115" max="15115" width="9.75" style="9" customWidth="1"/>
    <col min="15116" max="15116" width="15.875" style="9" customWidth="1"/>
    <col min="15117" max="15117" width="9.625" style="9" customWidth="1"/>
    <col min="15118" max="15360" width="9" style="9"/>
    <col min="15361" max="15361" width="1.25" style="9" customWidth="1"/>
    <col min="15362" max="15364" width="9.625" style="9" customWidth="1"/>
    <col min="15365" max="15367" width="11.875" style="9" customWidth="1"/>
    <col min="15368" max="15368" width="15.25" style="9" customWidth="1"/>
    <col min="15369" max="15369" width="11.25" style="9" customWidth="1"/>
    <col min="15370" max="15370" width="15.5" style="9" customWidth="1"/>
    <col min="15371" max="15371" width="9.75" style="9" customWidth="1"/>
    <col min="15372" max="15372" width="15.875" style="9" customWidth="1"/>
    <col min="15373" max="15373" width="9.625" style="9" customWidth="1"/>
    <col min="15374" max="15616" width="9" style="9"/>
    <col min="15617" max="15617" width="1.25" style="9" customWidth="1"/>
    <col min="15618" max="15620" width="9.625" style="9" customWidth="1"/>
    <col min="15621" max="15623" width="11.875" style="9" customWidth="1"/>
    <col min="15624" max="15624" width="15.25" style="9" customWidth="1"/>
    <col min="15625" max="15625" width="11.25" style="9" customWidth="1"/>
    <col min="15626" max="15626" width="15.5" style="9" customWidth="1"/>
    <col min="15627" max="15627" width="9.75" style="9" customWidth="1"/>
    <col min="15628" max="15628" width="15.875" style="9" customWidth="1"/>
    <col min="15629" max="15629" width="9.625" style="9" customWidth="1"/>
    <col min="15630" max="15872" width="9" style="9"/>
    <col min="15873" max="15873" width="1.25" style="9" customWidth="1"/>
    <col min="15874" max="15876" width="9.625" style="9" customWidth="1"/>
    <col min="15877" max="15879" width="11.875" style="9" customWidth="1"/>
    <col min="15880" max="15880" width="15.25" style="9" customWidth="1"/>
    <col min="15881" max="15881" width="11.25" style="9" customWidth="1"/>
    <col min="15882" max="15882" width="15.5" style="9" customWidth="1"/>
    <col min="15883" max="15883" width="9.75" style="9" customWidth="1"/>
    <col min="15884" max="15884" width="15.875" style="9" customWidth="1"/>
    <col min="15885" max="15885" width="9.625" style="9" customWidth="1"/>
    <col min="15886" max="16128" width="9" style="9"/>
    <col min="16129" max="16129" width="1.25" style="9" customWidth="1"/>
    <col min="16130" max="16132" width="9.625" style="9" customWidth="1"/>
    <col min="16133" max="16135" width="11.875" style="9" customWidth="1"/>
    <col min="16136" max="16136" width="15.25" style="9" customWidth="1"/>
    <col min="16137" max="16137" width="11.25" style="9" customWidth="1"/>
    <col min="16138" max="16138" width="15.5" style="9" customWidth="1"/>
    <col min="16139" max="16139" width="9.75" style="9" customWidth="1"/>
    <col min="16140" max="16140" width="15.875" style="9" customWidth="1"/>
    <col min="16141" max="16141" width="9.625" style="9" customWidth="1"/>
    <col min="16142" max="16384" width="9" style="9"/>
  </cols>
  <sheetData>
    <row r="1" spans="1:14" ht="24.75" customHeight="1">
      <c r="A1" s="113"/>
      <c r="B1" s="163" t="s">
        <v>49</v>
      </c>
      <c r="C1" s="163"/>
      <c r="D1" s="163"/>
      <c r="E1" s="163"/>
      <c r="F1" s="163"/>
      <c r="G1" s="112"/>
      <c r="H1" s="112"/>
      <c r="I1" s="112"/>
      <c r="J1" s="112"/>
      <c r="K1" s="112"/>
      <c r="L1" s="112"/>
      <c r="M1" s="112"/>
      <c r="N1" s="113"/>
    </row>
    <row r="2" spans="1:14" ht="16.5" customHeight="1">
      <c r="A2" s="92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2"/>
    </row>
    <row r="3" spans="1:14" ht="16.5" customHeight="1">
      <c r="A3" s="92"/>
      <c r="B3" s="94" t="s">
        <v>37</v>
      </c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2"/>
    </row>
    <row r="4" spans="1:14" ht="16.5" customHeight="1">
      <c r="A4" s="92"/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2"/>
    </row>
    <row r="5" spans="1:14" ht="16.5" customHeight="1">
      <c r="A5" s="92"/>
      <c r="B5" s="95" t="s">
        <v>46</v>
      </c>
      <c r="C5" s="96"/>
      <c r="D5" s="96"/>
      <c r="E5" s="96"/>
      <c r="F5" s="96"/>
      <c r="G5" s="96"/>
      <c r="H5" s="96"/>
      <c r="I5" s="96"/>
      <c r="J5" s="96"/>
      <c r="K5" s="93"/>
      <c r="L5" s="93"/>
      <c r="M5" s="93"/>
      <c r="N5" s="92"/>
    </row>
    <row r="6" spans="1:14" ht="16.5" customHeight="1">
      <c r="A6" s="92"/>
      <c r="B6" s="95" t="s">
        <v>47</v>
      </c>
      <c r="C6" s="96"/>
      <c r="D6" s="96"/>
      <c r="E6" s="96"/>
      <c r="F6" s="96"/>
      <c r="G6" s="96"/>
      <c r="H6" s="96"/>
      <c r="I6" s="96"/>
      <c r="J6" s="96"/>
      <c r="K6" s="93"/>
      <c r="L6" s="93"/>
      <c r="M6" s="93"/>
      <c r="N6" s="92"/>
    </row>
    <row r="7" spans="1:14" ht="16.5" customHeight="1">
      <c r="A7" s="92"/>
      <c r="B7" s="97" t="s">
        <v>48</v>
      </c>
      <c r="C7" s="98"/>
      <c r="D7" s="98"/>
      <c r="E7" s="98"/>
      <c r="F7" s="98"/>
      <c r="G7" s="98"/>
      <c r="H7" s="98"/>
      <c r="I7" s="98"/>
      <c r="J7" s="98"/>
      <c r="K7" s="93"/>
      <c r="L7" s="93"/>
      <c r="M7" s="93"/>
      <c r="N7" s="92"/>
    </row>
    <row r="8" spans="1:14" ht="16.5" customHeight="1">
      <c r="A8" s="92"/>
      <c r="B8" s="97" t="s">
        <v>50</v>
      </c>
      <c r="C8" s="98"/>
      <c r="D8" s="98"/>
      <c r="E8" s="98"/>
      <c r="F8" s="98"/>
      <c r="G8" s="98"/>
      <c r="H8" s="98"/>
      <c r="I8" s="98"/>
      <c r="J8" s="98"/>
      <c r="K8" s="93"/>
      <c r="L8" s="93"/>
      <c r="M8" s="93"/>
      <c r="N8" s="92"/>
    </row>
    <row r="9" spans="1:14" ht="16.5" customHeight="1">
      <c r="A9" s="92"/>
      <c r="B9" s="99"/>
      <c r="C9" s="99"/>
      <c r="D9" s="99"/>
      <c r="E9" s="99"/>
      <c r="F9" s="99"/>
      <c r="G9" s="99"/>
      <c r="H9" s="99"/>
      <c r="I9" s="99"/>
      <c r="J9" s="99"/>
      <c r="K9" s="93"/>
      <c r="L9" s="93"/>
      <c r="M9" s="93"/>
      <c r="N9" s="92"/>
    </row>
    <row r="10" spans="1:14" ht="16.5" customHeight="1">
      <c r="A10" s="92"/>
      <c r="B10" s="168" t="s">
        <v>38</v>
      </c>
      <c r="C10" s="169" t="s">
        <v>88</v>
      </c>
      <c r="D10" s="169" t="s">
        <v>39</v>
      </c>
      <c r="E10" s="170" t="s">
        <v>40</v>
      </c>
      <c r="F10" s="171"/>
      <c r="G10" s="172"/>
      <c r="H10" s="166" t="s">
        <v>41</v>
      </c>
      <c r="I10" s="164" t="s">
        <v>42</v>
      </c>
      <c r="J10" s="175" t="s">
        <v>86</v>
      </c>
      <c r="K10" s="176"/>
      <c r="L10" s="164" t="s">
        <v>87</v>
      </c>
      <c r="M10" s="166" t="s">
        <v>43</v>
      </c>
      <c r="N10" s="92"/>
    </row>
    <row r="11" spans="1:14" ht="27" customHeight="1">
      <c r="A11" s="92"/>
      <c r="B11" s="168"/>
      <c r="C11" s="168"/>
      <c r="D11" s="168"/>
      <c r="E11" s="168">
        <v>0.9</v>
      </c>
      <c r="F11" s="168"/>
      <c r="G11" s="100">
        <v>0.2</v>
      </c>
      <c r="H11" s="165"/>
      <c r="I11" s="173"/>
      <c r="J11" s="177"/>
      <c r="K11" s="178"/>
      <c r="L11" s="165"/>
      <c r="M11" s="165"/>
      <c r="N11" s="92"/>
    </row>
    <row r="12" spans="1:14" ht="29.25">
      <c r="A12" s="92"/>
      <c r="B12" s="168"/>
      <c r="C12" s="166"/>
      <c r="D12" s="166"/>
      <c r="E12" s="101" t="s">
        <v>89</v>
      </c>
      <c r="F12" s="102" t="s">
        <v>90</v>
      </c>
      <c r="G12" s="101" t="s">
        <v>91</v>
      </c>
      <c r="H12" s="167"/>
      <c r="I12" s="174"/>
      <c r="J12" s="100" t="s">
        <v>44</v>
      </c>
      <c r="K12" s="103" t="s">
        <v>45</v>
      </c>
      <c r="L12" s="165"/>
      <c r="M12" s="167"/>
      <c r="N12" s="92"/>
    </row>
    <row r="13" spans="1:14" ht="16.5" customHeight="1">
      <c r="A13" s="92"/>
      <c r="B13" s="104">
        <v>1</v>
      </c>
      <c r="C13" s="52"/>
      <c r="D13" s="53"/>
      <c r="E13" s="105">
        <f t="shared" ref="E13:E27" si="0">$C13*($D13/100)</f>
        <v>0</v>
      </c>
      <c r="F13" s="55"/>
      <c r="G13" s="106">
        <f>C13-E13-F13</f>
        <v>0</v>
      </c>
      <c r="H13" s="107" t="e">
        <f t="shared" ref="H13:H27" si="1">($E13*$E$11+$F13*$E$11+$G13*$G$11)/$C13</f>
        <v>#DIV/0!</v>
      </c>
      <c r="I13" s="108">
        <v>0.05</v>
      </c>
      <c r="J13" s="109" t="e">
        <f t="shared" ref="J13:J27" si="2">$H13*$I13*$C13</f>
        <v>#DIV/0!</v>
      </c>
      <c r="K13" s="110" t="e">
        <f>ROUNDDOWN(J13,2)</f>
        <v>#DIV/0!</v>
      </c>
      <c r="L13" s="52"/>
      <c r="M13" s="111" t="e">
        <f>IF(K13&lt;=L13,"適合","不足")</f>
        <v>#DIV/0!</v>
      </c>
      <c r="N13" s="92"/>
    </row>
    <row r="14" spans="1:14" ht="16.5" customHeight="1">
      <c r="A14" s="92"/>
      <c r="B14" s="104">
        <v>2</v>
      </c>
      <c r="C14" s="52"/>
      <c r="D14" s="53"/>
      <c r="E14" s="105">
        <f t="shared" si="0"/>
        <v>0</v>
      </c>
      <c r="F14" s="55"/>
      <c r="G14" s="106">
        <f>C14-E14-F14</f>
        <v>0</v>
      </c>
      <c r="H14" s="107" t="e">
        <f t="shared" si="1"/>
        <v>#DIV/0!</v>
      </c>
      <c r="I14" s="108">
        <v>0.05</v>
      </c>
      <c r="J14" s="109" t="e">
        <f t="shared" si="2"/>
        <v>#DIV/0!</v>
      </c>
      <c r="K14" s="110" t="e">
        <f>ROUNDDOWN(J14,2)</f>
        <v>#DIV/0!</v>
      </c>
      <c r="L14" s="52"/>
      <c r="M14" s="111" t="e">
        <f>IF(K14&lt;=L14,"適合","不足")</f>
        <v>#DIV/0!</v>
      </c>
      <c r="N14" s="92"/>
    </row>
    <row r="15" spans="1:14" ht="16.5" customHeight="1">
      <c r="A15" s="92"/>
      <c r="B15" s="104">
        <v>3</v>
      </c>
      <c r="C15" s="54"/>
      <c r="D15" s="53"/>
      <c r="E15" s="105">
        <f t="shared" si="0"/>
        <v>0</v>
      </c>
      <c r="F15" s="55"/>
      <c r="G15" s="106">
        <f>C15-E15-F15</f>
        <v>0</v>
      </c>
      <c r="H15" s="107" t="e">
        <f t="shared" si="1"/>
        <v>#DIV/0!</v>
      </c>
      <c r="I15" s="108">
        <v>0.05</v>
      </c>
      <c r="J15" s="109" t="e">
        <f t="shared" si="2"/>
        <v>#DIV/0!</v>
      </c>
      <c r="K15" s="110" t="e">
        <f>ROUNDDOWN(J15,2)</f>
        <v>#DIV/0!</v>
      </c>
      <c r="L15" s="52"/>
      <c r="M15" s="111" t="e">
        <f>IF(K15&lt;=L15,"適合","不足")</f>
        <v>#DIV/0!</v>
      </c>
      <c r="N15" s="92"/>
    </row>
    <row r="16" spans="1:14" ht="16.5" customHeight="1">
      <c r="A16" s="92"/>
      <c r="B16" s="104">
        <v>4</v>
      </c>
      <c r="C16" s="54"/>
      <c r="D16" s="53"/>
      <c r="E16" s="105">
        <f t="shared" si="0"/>
        <v>0</v>
      </c>
      <c r="F16" s="55"/>
      <c r="G16" s="106">
        <f t="shared" ref="G16:G27" si="3">C16-E16-F16</f>
        <v>0</v>
      </c>
      <c r="H16" s="107" t="e">
        <f t="shared" si="1"/>
        <v>#DIV/0!</v>
      </c>
      <c r="I16" s="108">
        <v>0.05</v>
      </c>
      <c r="J16" s="109" t="e">
        <f t="shared" si="2"/>
        <v>#DIV/0!</v>
      </c>
      <c r="K16" s="110" t="e">
        <f t="shared" ref="K16:K27" si="4">ROUNDDOWN(J16,2)</f>
        <v>#DIV/0!</v>
      </c>
      <c r="L16" s="52"/>
      <c r="M16" s="111" t="e">
        <f t="shared" ref="M16:M27" si="5">IF(K16&lt;=L16,"適合","不足")</f>
        <v>#DIV/0!</v>
      </c>
      <c r="N16" s="92"/>
    </row>
    <row r="17" spans="1:14" ht="16.5" customHeight="1">
      <c r="A17" s="92"/>
      <c r="B17" s="104">
        <v>5</v>
      </c>
      <c r="C17" s="54"/>
      <c r="D17" s="53"/>
      <c r="E17" s="105">
        <f t="shared" si="0"/>
        <v>0</v>
      </c>
      <c r="F17" s="55"/>
      <c r="G17" s="106">
        <f t="shared" si="3"/>
        <v>0</v>
      </c>
      <c r="H17" s="107" t="e">
        <f t="shared" si="1"/>
        <v>#DIV/0!</v>
      </c>
      <c r="I17" s="108">
        <v>0.05</v>
      </c>
      <c r="J17" s="109" t="e">
        <f t="shared" si="2"/>
        <v>#DIV/0!</v>
      </c>
      <c r="K17" s="110" t="e">
        <f t="shared" si="4"/>
        <v>#DIV/0!</v>
      </c>
      <c r="L17" s="52"/>
      <c r="M17" s="111" t="e">
        <f t="shared" si="5"/>
        <v>#DIV/0!</v>
      </c>
      <c r="N17" s="92"/>
    </row>
    <row r="18" spans="1:14" ht="16.5" customHeight="1">
      <c r="A18" s="92"/>
      <c r="B18" s="104">
        <v>6</v>
      </c>
      <c r="C18" s="54"/>
      <c r="D18" s="53"/>
      <c r="E18" s="105">
        <f t="shared" si="0"/>
        <v>0</v>
      </c>
      <c r="F18" s="55"/>
      <c r="G18" s="106">
        <f t="shared" si="3"/>
        <v>0</v>
      </c>
      <c r="H18" s="107" t="e">
        <f t="shared" si="1"/>
        <v>#DIV/0!</v>
      </c>
      <c r="I18" s="108">
        <v>0.05</v>
      </c>
      <c r="J18" s="109" t="e">
        <f t="shared" si="2"/>
        <v>#DIV/0!</v>
      </c>
      <c r="K18" s="110" t="e">
        <f t="shared" si="4"/>
        <v>#DIV/0!</v>
      </c>
      <c r="L18" s="52"/>
      <c r="M18" s="111" t="e">
        <f t="shared" si="5"/>
        <v>#DIV/0!</v>
      </c>
      <c r="N18" s="92"/>
    </row>
    <row r="19" spans="1:14" ht="16.5" customHeight="1">
      <c r="A19" s="92"/>
      <c r="B19" s="104">
        <v>7</v>
      </c>
      <c r="C19" s="54"/>
      <c r="D19" s="53"/>
      <c r="E19" s="105">
        <f t="shared" si="0"/>
        <v>0</v>
      </c>
      <c r="F19" s="55"/>
      <c r="G19" s="106">
        <f t="shared" si="3"/>
        <v>0</v>
      </c>
      <c r="H19" s="107" t="e">
        <f t="shared" si="1"/>
        <v>#DIV/0!</v>
      </c>
      <c r="I19" s="108">
        <v>0.05</v>
      </c>
      <c r="J19" s="109" t="e">
        <f t="shared" si="2"/>
        <v>#DIV/0!</v>
      </c>
      <c r="K19" s="110" t="e">
        <f t="shared" si="4"/>
        <v>#DIV/0!</v>
      </c>
      <c r="L19" s="52"/>
      <c r="M19" s="111" t="e">
        <f t="shared" si="5"/>
        <v>#DIV/0!</v>
      </c>
      <c r="N19" s="92"/>
    </row>
    <row r="20" spans="1:14" ht="16.5" customHeight="1">
      <c r="A20" s="92"/>
      <c r="B20" s="104">
        <v>8</v>
      </c>
      <c r="C20" s="54"/>
      <c r="D20" s="53"/>
      <c r="E20" s="105">
        <f t="shared" si="0"/>
        <v>0</v>
      </c>
      <c r="F20" s="55"/>
      <c r="G20" s="106">
        <f t="shared" si="3"/>
        <v>0</v>
      </c>
      <c r="H20" s="107" t="e">
        <f t="shared" si="1"/>
        <v>#DIV/0!</v>
      </c>
      <c r="I20" s="108">
        <v>0.05</v>
      </c>
      <c r="J20" s="109" t="e">
        <f t="shared" si="2"/>
        <v>#DIV/0!</v>
      </c>
      <c r="K20" s="110" t="e">
        <f t="shared" si="4"/>
        <v>#DIV/0!</v>
      </c>
      <c r="L20" s="52"/>
      <c r="M20" s="111" t="e">
        <f t="shared" si="5"/>
        <v>#DIV/0!</v>
      </c>
      <c r="N20" s="92"/>
    </row>
    <row r="21" spans="1:14" ht="16.5" customHeight="1">
      <c r="A21" s="92"/>
      <c r="B21" s="104">
        <v>9</v>
      </c>
      <c r="C21" s="54"/>
      <c r="D21" s="53"/>
      <c r="E21" s="105">
        <f t="shared" si="0"/>
        <v>0</v>
      </c>
      <c r="F21" s="55"/>
      <c r="G21" s="106">
        <f t="shared" si="3"/>
        <v>0</v>
      </c>
      <c r="H21" s="107" t="e">
        <f t="shared" si="1"/>
        <v>#DIV/0!</v>
      </c>
      <c r="I21" s="108">
        <v>0.05</v>
      </c>
      <c r="J21" s="109" t="e">
        <f t="shared" si="2"/>
        <v>#DIV/0!</v>
      </c>
      <c r="K21" s="110" t="e">
        <f t="shared" si="4"/>
        <v>#DIV/0!</v>
      </c>
      <c r="L21" s="52"/>
      <c r="M21" s="111" t="e">
        <f t="shared" si="5"/>
        <v>#DIV/0!</v>
      </c>
      <c r="N21" s="92"/>
    </row>
    <row r="22" spans="1:14" ht="16.5" customHeight="1">
      <c r="A22" s="92"/>
      <c r="B22" s="104">
        <v>10</v>
      </c>
      <c r="C22" s="54"/>
      <c r="D22" s="53"/>
      <c r="E22" s="105">
        <f t="shared" si="0"/>
        <v>0</v>
      </c>
      <c r="F22" s="55"/>
      <c r="G22" s="106">
        <f t="shared" si="3"/>
        <v>0</v>
      </c>
      <c r="H22" s="107" t="e">
        <f t="shared" si="1"/>
        <v>#DIV/0!</v>
      </c>
      <c r="I22" s="108">
        <v>0.05</v>
      </c>
      <c r="J22" s="109" t="e">
        <f t="shared" si="2"/>
        <v>#DIV/0!</v>
      </c>
      <c r="K22" s="110" t="e">
        <f t="shared" si="4"/>
        <v>#DIV/0!</v>
      </c>
      <c r="L22" s="52"/>
      <c r="M22" s="111" t="e">
        <f t="shared" si="5"/>
        <v>#DIV/0!</v>
      </c>
      <c r="N22" s="92"/>
    </row>
    <row r="23" spans="1:14" ht="16.5" customHeight="1">
      <c r="A23" s="92"/>
      <c r="B23" s="104">
        <v>11</v>
      </c>
      <c r="C23" s="54"/>
      <c r="D23" s="53"/>
      <c r="E23" s="105">
        <f t="shared" si="0"/>
        <v>0</v>
      </c>
      <c r="F23" s="55"/>
      <c r="G23" s="106">
        <f t="shared" si="3"/>
        <v>0</v>
      </c>
      <c r="H23" s="107" t="e">
        <f t="shared" si="1"/>
        <v>#DIV/0!</v>
      </c>
      <c r="I23" s="108">
        <v>0.05</v>
      </c>
      <c r="J23" s="109" t="e">
        <f t="shared" si="2"/>
        <v>#DIV/0!</v>
      </c>
      <c r="K23" s="110" t="e">
        <f t="shared" si="4"/>
        <v>#DIV/0!</v>
      </c>
      <c r="L23" s="52"/>
      <c r="M23" s="111" t="e">
        <f t="shared" si="5"/>
        <v>#DIV/0!</v>
      </c>
      <c r="N23" s="92"/>
    </row>
    <row r="24" spans="1:14" ht="16.5" customHeight="1">
      <c r="A24" s="92"/>
      <c r="B24" s="104">
        <v>12</v>
      </c>
      <c r="C24" s="54"/>
      <c r="D24" s="53"/>
      <c r="E24" s="105">
        <f t="shared" si="0"/>
        <v>0</v>
      </c>
      <c r="F24" s="55"/>
      <c r="G24" s="106">
        <f t="shared" si="3"/>
        <v>0</v>
      </c>
      <c r="H24" s="107" t="e">
        <f t="shared" si="1"/>
        <v>#DIV/0!</v>
      </c>
      <c r="I24" s="108">
        <v>0.05</v>
      </c>
      <c r="J24" s="109" t="e">
        <f t="shared" si="2"/>
        <v>#DIV/0!</v>
      </c>
      <c r="K24" s="110" t="e">
        <f t="shared" si="4"/>
        <v>#DIV/0!</v>
      </c>
      <c r="L24" s="52"/>
      <c r="M24" s="111" t="e">
        <f t="shared" si="5"/>
        <v>#DIV/0!</v>
      </c>
      <c r="N24" s="92"/>
    </row>
    <row r="25" spans="1:14" ht="16.5" customHeight="1">
      <c r="A25" s="92"/>
      <c r="B25" s="104">
        <v>13</v>
      </c>
      <c r="C25" s="54"/>
      <c r="D25" s="53"/>
      <c r="E25" s="105">
        <f t="shared" si="0"/>
        <v>0</v>
      </c>
      <c r="F25" s="55"/>
      <c r="G25" s="106">
        <f t="shared" si="3"/>
        <v>0</v>
      </c>
      <c r="H25" s="107" t="e">
        <f t="shared" si="1"/>
        <v>#DIV/0!</v>
      </c>
      <c r="I25" s="108">
        <v>0.05</v>
      </c>
      <c r="J25" s="109" t="e">
        <f t="shared" si="2"/>
        <v>#DIV/0!</v>
      </c>
      <c r="K25" s="110" t="e">
        <f t="shared" si="4"/>
        <v>#DIV/0!</v>
      </c>
      <c r="L25" s="52"/>
      <c r="M25" s="111" t="e">
        <f t="shared" si="5"/>
        <v>#DIV/0!</v>
      </c>
      <c r="N25" s="92"/>
    </row>
    <row r="26" spans="1:14" ht="16.5" customHeight="1">
      <c r="A26" s="92"/>
      <c r="B26" s="104">
        <v>14</v>
      </c>
      <c r="C26" s="54"/>
      <c r="D26" s="53"/>
      <c r="E26" s="105">
        <f t="shared" si="0"/>
        <v>0</v>
      </c>
      <c r="F26" s="55"/>
      <c r="G26" s="106">
        <f t="shared" si="3"/>
        <v>0</v>
      </c>
      <c r="H26" s="107" t="e">
        <f t="shared" si="1"/>
        <v>#DIV/0!</v>
      </c>
      <c r="I26" s="108">
        <v>0.05</v>
      </c>
      <c r="J26" s="109" t="e">
        <f t="shared" si="2"/>
        <v>#DIV/0!</v>
      </c>
      <c r="K26" s="110" t="e">
        <f t="shared" si="4"/>
        <v>#DIV/0!</v>
      </c>
      <c r="L26" s="52"/>
      <c r="M26" s="111" t="e">
        <f t="shared" si="5"/>
        <v>#DIV/0!</v>
      </c>
      <c r="N26" s="92"/>
    </row>
    <row r="27" spans="1:14" ht="16.5" customHeight="1">
      <c r="A27" s="92"/>
      <c r="B27" s="104">
        <v>15</v>
      </c>
      <c r="C27" s="54"/>
      <c r="D27" s="53"/>
      <c r="E27" s="105">
        <f t="shared" si="0"/>
        <v>0</v>
      </c>
      <c r="F27" s="55"/>
      <c r="G27" s="106">
        <f t="shared" si="3"/>
        <v>0</v>
      </c>
      <c r="H27" s="107" t="e">
        <f t="shared" si="1"/>
        <v>#DIV/0!</v>
      </c>
      <c r="I27" s="108">
        <v>0.05</v>
      </c>
      <c r="J27" s="109" t="e">
        <f t="shared" si="2"/>
        <v>#DIV/0!</v>
      </c>
      <c r="K27" s="110" t="e">
        <f t="shared" si="4"/>
        <v>#DIV/0!</v>
      </c>
      <c r="L27" s="52"/>
      <c r="M27" s="111" t="e">
        <f t="shared" si="5"/>
        <v>#DIV/0!</v>
      </c>
      <c r="N27" s="92"/>
    </row>
    <row r="28" spans="1:14" ht="20.25" customHeight="1">
      <c r="A28" s="92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</row>
    <row r="29" spans="1:14" ht="20.25" customHeight="1">
      <c r="A29" s="92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207"/>
    </row>
    <row r="30" spans="1:14" ht="20.25" customHeight="1">
      <c r="E30" s="50"/>
      <c r="F30" s="50"/>
      <c r="G30" s="50"/>
      <c r="H30" s="50"/>
      <c r="I30" s="50"/>
      <c r="J30" s="50"/>
      <c r="K30" s="50"/>
      <c r="L30" s="50"/>
      <c r="M30" s="50"/>
      <c r="N30" s="49"/>
    </row>
    <row r="31" spans="1:14" ht="20.25" customHeight="1">
      <c r="M31" s="49"/>
      <c r="N31" s="49"/>
    </row>
    <row r="32" spans="1:14" ht="14.25">
      <c r="M32" s="49"/>
      <c r="N32" s="49"/>
    </row>
  </sheetData>
  <mergeCells count="11">
    <mergeCell ref="B1:F1"/>
    <mergeCell ref="L10:L12"/>
    <mergeCell ref="M10:M12"/>
    <mergeCell ref="E11:F11"/>
    <mergeCell ref="B10:B12"/>
    <mergeCell ref="C10:C12"/>
    <mergeCell ref="D10:D12"/>
    <mergeCell ref="E10:G10"/>
    <mergeCell ref="H10:H12"/>
    <mergeCell ref="I10:I12"/>
    <mergeCell ref="J10:K11"/>
  </mergeCells>
  <phoneticPr fontId="18"/>
  <pageMargins left="0.31496062992125984" right="0.31496062992125984" top="0.9448818897637796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J48"/>
  <sheetViews>
    <sheetView workbookViewId="0">
      <selection activeCell="F6" sqref="F6"/>
    </sheetView>
  </sheetViews>
  <sheetFormatPr defaultRowHeight="13.5"/>
  <cols>
    <col min="1" max="2" width="3.875" customWidth="1"/>
    <col min="3" max="5" width="7.25" customWidth="1"/>
    <col min="6" max="6" width="12.625" customWidth="1"/>
    <col min="7" max="7" width="7.625" customWidth="1"/>
    <col min="8" max="8" width="16.875" customWidth="1"/>
    <col min="9" max="9" width="7.625" customWidth="1"/>
  </cols>
  <sheetData>
    <row r="1" spans="1:10" ht="21">
      <c r="A1" s="114"/>
      <c r="B1" s="163" t="s">
        <v>57</v>
      </c>
      <c r="C1" s="163"/>
      <c r="D1" s="163"/>
      <c r="E1" s="163"/>
      <c r="F1" s="163"/>
      <c r="G1" s="163"/>
      <c r="H1" s="163"/>
      <c r="I1" s="115"/>
      <c r="J1" s="114"/>
    </row>
    <row r="2" spans="1:10" ht="14.25" customHeight="1">
      <c r="A2" s="62"/>
      <c r="B2" s="62"/>
      <c r="C2" s="85"/>
      <c r="D2" s="85"/>
      <c r="E2" s="85"/>
      <c r="F2" s="85"/>
      <c r="G2" s="85"/>
      <c r="H2" s="85"/>
      <c r="I2" s="85"/>
      <c r="J2" s="62"/>
    </row>
    <row r="3" spans="1:10">
      <c r="A3" s="62"/>
      <c r="B3" s="181" t="s">
        <v>63</v>
      </c>
      <c r="C3" s="181"/>
      <c r="D3" s="181"/>
      <c r="E3" s="181"/>
      <c r="F3" s="181"/>
      <c r="G3" s="181"/>
      <c r="H3" s="181"/>
      <c r="I3" s="181"/>
      <c r="J3" s="181"/>
    </row>
    <row r="4" spans="1:10" ht="14.25">
      <c r="A4" s="62"/>
      <c r="B4" s="62"/>
      <c r="C4" s="63"/>
      <c r="D4" s="63"/>
      <c r="E4" s="63"/>
      <c r="F4" s="63"/>
      <c r="G4" s="63"/>
      <c r="H4" s="63"/>
      <c r="I4" s="63"/>
      <c r="J4" s="62"/>
    </row>
    <row r="5" spans="1:10" ht="17.25" customHeight="1" thickBot="1">
      <c r="A5" s="62"/>
      <c r="B5" s="189" t="s">
        <v>56</v>
      </c>
      <c r="C5" s="190"/>
      <c r="D5" s="190"/>
      <c r="E5" s="190"/>
      <c r="F5" s="190"/>
      <c r="G5" s="190"/>
      <c r="H5" s="190"/>
      <c r="I5" s="191"/>
      <c r="J5" s="62"/>
    </row>
    <row r="6" spans="1:10" ht="17.25" customHeight="1" thickTop="1">
      <c r="A6" s="62"/>
      <c r="B6" s="183" t="s">
        <v>53</v>
      </c>
      <c r="C6" s="184"/>
      <c r="D6" s="184"/>
      <c r="E6" s="185"/>
      <c r="F6" s="61"/>
      <c r="G6" s="86" t="s">
        <v>61</v>
      </c>
      <c r="H6" s="87">
        <f>F6/10000</f>
        <v>0</v>
      </c>
      <c r="I6" s="86" t="s">
        <v>52</v>
      </c>
      <c r="J6" s="62"/>
    </row>
    <row r="7" spans="1:10" ht="17.25" customHeight="1">
      <c r="A7" s="62"/>
      <c r="B7" s="186" t="s">
        <v>54</v>
      </c>
      <c r="C7" s="187"/>
      <c r="D7" s="187"/>
      <c r="E7" s="188"/>
      <c r="F7" s="59"/>
      <c r="G7" s="88" t="s">
        <v>61</v>
      </c>
      <c r="H7" s="89">
        <f t="shared" ref="H7:H8" si="0">F7/10000</f>
        <v>0</v>
      </c>
      <c r="I7" s="88" t="s">
        <v>52</v>
      </c>
      <c r="J7" s="62"/>
    </row>
    <row r="8" spans="1:10" ht="17.25" customHeight="1">
      <c r="A8" s="62"/>
      <c r="B8" s="186" t="s">
        <v>55</v>
      </c>
      <c r="C8" s="187"/>
      <c r="D8" s="187"/>
      <c r="E8" s="188"/>
      <c r="F8" s="60"/>
      <c r="G8" s="88" t="s">
        <v>62</v>
      </c>
      <c r="H8" s="90">
        <f t="shared" si="0"/>
        <v>0</v>
      </c>
      <c r="I8" s="91" t="s">
        <v>52</v>
      </c>
      <c r="J8" s="62"/>
    </row>
    <row r="9" spans="1:10" ht="17.25" customHeight="1">
      <c r="A9" s="62"/>
      <c r="B9" s="62"/>
      <c r="C9" s="63"/>
      <c r="D9" s="63"/>
      <c r="E9" s="63"/>
      <c r="F9" s="63"/>
      <c r="G9" s="63"/>
      <c r="H9" s="63"/>
      <c r="I9" s="63"/>
      <c r="J9" s="62"/>
    </row>
    <row r="10" spans="1:10" ht="17.25" customHeight="1" thickBot="1">
      <c r="A10" s="62"/>
      <c r="B10" s="189" t="s">
        <v>58</v>
      </c>
      <c r="C10" s="190"/>
      <c r="D10" s="190"/>
      <c r="E10" s="190"/>
      <c r="F10" s="190"/>
      <c r="G10" s="190"/>
      <c r="H10" s="190"/>
      <c r="I10" s="191"/>
      <c r="J10" s="62"/>
    </row>
    <row r="11" spans="1:10" ht="17.25" customHeight="1" thickTop="1">
      <c r="A11" s="62"/>
      <c r="B11" s="183" t="s">
        <v>51</v>
      </c>
      <c r="C11" s="184"/>
      <c r="D11" s="184"/>
      <c r="E11" s="184"/>
      <c r="F11" s="184"/>
      <c r="G11" s="185"/>
      <c r="H11" s="64">
        <f>IF(H6&lt;1,500,950)</f>
        <v>500</v>
      </c>
      <c r="I11" s="65" t="s">
        <v>59</v>
      </c>
      <c r="J11" s="62"/>
    </row>
    <row r="12" spans="1:10" ht="17.25" customHeight="1">
      <c r="A12" s="62"/>
      <c r="B12" s="195" t="s">
        <v>82</v>
      </c>
      <c r="C12" s="196"/>
      <c r="D12" s="196"/>
      <c r="E12" s="196"/>
      <c r="F12" s="196"/>
      <c r="G12" s="197"/>
      <c r="H12" s="66">
        <f>H6*H11</f>
        <v>0</v>
      </c>
      <c r="I12" s="67" t="s">
        <v>64</v>
      </c>
      <c r="J12" s="62"/>
    </row>
    <row r="13" spans="1:10" ht="17.25" customHeight="1">
      <c r="A13" s="62"/>
      <c r="B13" s="192" t="s">
        <v>65</v>
      </c>
      <c r="C13" s="186" t="s">
        <v>83</v>
      </c>
      <c r="D13" s="187"/>
      <c r="E13" s="187"/>
      <c r="F13" s="187"/>
      <c r="G13" s="188"/>
      <c r="H13" s="68">
        <v>0.4</v>
      </c>
      <c r="I13" s="69"/>
      <c r="J13" s="62"/>
    </row>
    <row r="14" spans="1:10" ht="17.25" customHeight="1">
      <c r="A14" s="62"/>
      <c r="B14" s="193"/>
      <c r="C14" s="186" t="s">
        <v>84</v>
      </c>
      <c r="D14" s="187"/>
      <c r="E14" s="187"/>
      <c r="F14" s="187"/>
      <c r="G14" s="188"/>
      <c r="H14" s="70">
        <v>0.2</v>
      </c>
      <c r="I14" s="71"/>
      <c r="J14" s="62"/>
    </row>
    <row r="15" spans="1:10" ht="17.25" customHeight="1">
      <c r="A15" s="62"/>
      <c r="B15" s="193"/>
      <c r="C15" s="198" t="s">
        <v>66</v>
      </c>
      <c r="D15" s="199"/>
      <c r="E15" s="199"/>
      <c r="F15" s="199"/>
      <c r="G15" s="200"/>
      <c r="H15" s="64">
        <f>H11*(1-H13)*H7</f>
        <v>0</v>
      </c>
      <c r="I15" s="65" t="s">
        <v>60</v>
      </c>
      <c r="J15" s="62"/>
    </row>
    <row r="16" spans="1:10" ht="17.25" customHeight="1">
      <c r="A16" s="62"/>
      <c r="B16" s="193"/>
      <c r="C16" s="198" t="s">
        <v>67</v>
      </c>
      <c r="D16" s="199"/>
      <c r="E16" s="199"/>
      <c r="F16" s="199"/>
      <c r="G16" s="200"/>
      <c r="H16" s="64">
        <f>H11*(1-H14)*H8</f>
        <v>0</v>
      </c>
      <c r="I16" s="65" t="s">
        <v>60</v>
      </c>
      <c r="J16" s="62"/>
    </row>
    <row r="17" spans="1:10" ht="17.25" customHeight="1">
      <c r="A17" s="62"/>
      <c r="B17" s="193"/>
      <c r="C17" s="186" t="s">
        <v>68</v>
      </c>
      <c r="D17" s="187"/>
      <c r="E17" s="187"/>
      <c r="F17" s="187"/>
      <c r="G17" s="188"/>
      <c r="H17" s="72">
        <f>H15+H16</f>
        <v>0</v>
      </c>
      <c r="I17" s="65" t="s">
        <v>60</v>
      </c>
      <c r="J17" s="62"/>
    </row>
    <row r="18" spans="1:10" ht="17.25" customHeight="1">
      <c r="A18" s="62"/>
      <c r="B18" s="194"/>
      <c r="C18" s="186" t="s">
        <v>85</v>
      </c>
      <c r="D18" s="187"/>
      <c r="E18" s="187"/>
      <c r="F18" s="187"/>
      <c r="G18" s="188"/>
      <c r="H18" s="66">
        <f>H12-H17</f>
        <v>0</v>
      </c>
      <c r="I18" s="73" t="s">
        <v>60</v>
      </c>
      <c r="J18" s="62"/>
    </row>
    <row r="19" spans="1:10" ht="17.25" customHeight="1">
      <c r="A19" s="62"/>
      <c r="B19" s="62"/>
      <c r="C19" s="74"/>
      <c r="D19" s="75"/>
      <c r="E19" s="75"/>
      <c r="F19" s="75"/>
      <c r="G19" s="75"/>
      <c r="H19" s="76"/>
      <c r="I19" s="77"/>
      <c r="J19" s="62"/>
    </row>
    <row r="20" spans="1:10" ht="17.25" customHeight="1">
      <c r="A20" s="62"/>
      <c r="B20" s="78" t="s">
        <v>69</v>
      </c>
      <c r="C20" s="74"/>
      <c r="D20" s="75"/>
      <c r="E20" s="75"/>
      <c r="F20" s="75"/>
      <c r="G20" s="75"/>
      <c r="H20" s="76"/>
      <c r="I20" s="77"/>
      <c r="J20" s="62"/>
    </row>
    <row r="21" spans="1:10" ht="17.25" customHeight="1">
      <c r="A21" s="62"/>
      <c r="B21" s="62"/>
      <c r="C21" s="78" t="s">
        <v>76</v>
      </c>
      <c r="D21" s="62"/>
      <c r="E21" s="79"/>
      <c r="F21" s="79"/>
      <c r="G21" s="79"/>
      <c r="H21" s="79"/>
      <c r="I21" s="79"/>
      <c r="J21" s="62"/>
    </row>
    <row r="22" spans="1:10" ht="17.25" customHeight="1">
      <c r="A22" s="62"/>
      <c r="B22" s="62"/>
      <c r="C22" s="78"/>
      <c r="D22" s="62"/>
      <c r="E22" s="79"/>
      <c r="F22" s="79"/>
      <c r="G22" s="79"/>
      <c r="H22" s="79"/>
      <c r="I22" s="79"/>
      <c r="J22" s="62"/>
    </row>
    <row r="23" spans="1:10" ht="17.25" customHeight="1">
      <c r="A23" s="62"/>
      <c r="B23" s="62"/>
      <c r="C23" s="80" t="s">
        <v>81</v>
      </c>
      <c r="D23" s="81" t="str">
        <f>"Ｖｏ × A1"</f>
        <v>Ｖｏ × A1</v>
      </c>
      <c r="E23" s="81"/>
      <c r="F23" s="79"/>
      <c r="G23" s="79"/>
      <c r="H23" s="79"/>
      <c r="I23" s="79"/>
      <c r="J23" s="62"/>
    </row>
    <row r="24" spans="1:10" ht="17.25" customHeight="1">
      <c r="A24" s="62"/>
      <c r="B24" s="62"/>
      <c r="C24" s="80" t="s">
        <v>70</v>
      </c>
      <c r="D24" s="79" t="str">
        <f>H11&amp;" × "&amp;H6</f>
        <v>500 × 0</v>
      </c>
      <c r="E24" s="63"/>
      <c r="F24" s="62"/>
      <c r="G24" s="62"/>
      <c r="H24" s="79"/>
      <c r="I24" s="79"/>
      <c r="J24" s="62"/>
    </row>
    <row r="25" spans="1:10" ht="17.25" customHeight="1">
      <c r="A25" s="62"/>
      <c r="B25" s="62"/>
      <c r="C25" s="80" t="s">
        <v>70</v>
      </c>
      <c r="D25" s="182">
        <f>H12</f>
        <v>0</v>
      </c>
      <c r="E25" s="182"/>
      <c r="F25" s="82" t="s">
        <v>60</v>
      </c>
      <c r="G25" s="79"/>
      <c r="H25" s="79"/>
      <c r="I25" s="79"/>
      <c r="J25" s="62"/>
    </row>
    <row r="26" spans="1:10" ht="17.25" customHeight="1">
      <c r="A26" s="62"/>
      <c r="B26" s="62"/>
      <c r="C26" s="62"/>
      <c r="D26" s="79"/>
      <c r="E26" s="63"/>
      <c r="F26" s="62"/>
      <c r="G26" s="79"/>
      <c r="H26" s="79"/>
      <c r="I26" s="79"/>
      <c r="J26" s="62"/>
    </row>
    <row r="27" spans="1:10" ht="17.25" customHeight="1">
      <c r="A27" s="62"/>
      <c r="B27" s="62"/>
      <c r="C27" s="78" t="s">
        <v>77</v>
      </c>
      <c r="D27" s="62"/>
      <c r="E27" s="79"/>
      <c r="F27" s="79"/>
      <c r="G27" s="79"/>
      <c r="H27" s="79"/>
      <c r="I27" s="79"/>
      <c r="J27" s="62"/>
    </row>
    <row r="28" spans="1:10" ht="17.25" customHeight="1">
      <c r="A28" s="62"/>
      <c r="B28" s="62"/>
      <c r="C28" s="78"/>
      <c r="D28" s="62"/>
      <c r="E28" s="79"/>
      <c r="F28" s="79"/>
      <c r="G28" s="79"/>
      <c r="H28" s="79"/>
      <c r="I28" s="79"/>
      <c r="J28" s="62"/>
    </row>
    <row r="29" spans="1:10" ht="17.25" customHeight="1">
      <c r="A29" s="62"/>
      <c r="B29" s="62"/>
      <c r="C29" s="80" t="s">
        <v>71</v>
      </c>
      <c r="D29" s="81" t="str">
        <f>"Ｖｆ1　＋　Ｖｆ2"</f>
        <v>Ｖｆ1　＋　Ｖｆ2</v>
      </c>
      <c r="E29" s="81"/>
      <c r="F29" s="79"/>
      <c r="G29" s="79"/>
      <c r="H29" s="79"/>
      <c r="I29" s="79"/>
      <c r="J29" s="62"/>
    </row>
    <row r="30" spans="1:10" ht="17.25" customHeight="1">
      <c r="A30" s="62"/>
      <c r="B30" s="62"/>
      <c r="C30" s="80"/>
      <c r="D30" s="81"/>
      <c r="E30" s="81"/>
      <c r="F30" s="79"/>
      <c r="G30" s="79"/>
      <c r="H30" s="79"/>
      <c r="I30" s="79"/>
      <c r="J30" s="62"/>
    </row>
    <row r="31" spans="1:10" ht="17.25" customHeight="1">
      <c r="A31" s="62"/>
      <c r="B31" s="62"/>
      <c r="C31" s="80" t="s">
        <v>72</v>
      </c>
      <c r="D31" s="81" t="str">
        <f>"Ｖｏ　×　（1.0－Ｃ1）　×　Ａ2"</f>
        <v>Ｖｏ　×　（1.0－Ｃ1）　×　Ａ2</v>
      </c>
      <c r="E31" s="81"/>
      <c r="F31" s="79"/>
      <c r="G31" s="79"/>
      <c r="H31" s="79"/>
      <c r="I31" s="79"/>
      <c r="J31" s="62"/>
    </row>
    <row r="32" spans="1:10" ht="17.25" customHeight="1">
      <c r="A32" s="62"/>
      <c r="B32" s="62"/>
      <c r="C32" s="80" t="s">
        <v>73</v>
      </c>
      <c r="D32" s="81" t="str">
        <f>H11&amp;" × "&amp;"(1.0 - "&amp;H13&amp;" ) × "&amp;H7</f>
        <v>500 × (1.0 - 0.4 ) × 0</v>
      </c>
      <c r="E32" s="81"/>
      <c r="F32" s="79"/>
      <c r="G32" s="79"/>
      <c r="H32" s="79"/>
      <c r="I32" s="79"/>
      <c r="J32" s="62"/>
    </row>
    <row r="33" spans="1:10" ht="17.25" customHeight="1">
      <c r="A33" s="62"/>
      <c r="B33" s="62"/>
      <c r="C33" s="80" t="s">
        <v>73</v>
      </c>
      <c r="D33" s="201">
        <f>H15</f>
        <v>0</v>
      </c>
      <c r="E33" s="201"/>
      <c r="F33" s="82" t="s">
        <v>60</v>
      </c>
      <c r="G33" s="79"/>
      <c r="H33" s="79"/>
      <c r="I33" s="79"/>
      <c r="J33" s="62"/>
    </row>
    <row r="34" spans="1:10" ht="17.25" customHeight="1">
      <c r="A34" s="62"/>
      <c r="B34" s="62"/>
      <c r="C34" s="80"/>
      <c r="D34" s="81"/>
      <c r="E34" s="81"/>
      <c r="F34" s="79"/>
      <c r="G34" s="79"/>
      <c r="H34" s="79"/>
      <c r="I34" s="79"/>
      <c r="J34" s="62"/>
    </row>
    <row r="35" spans="1:10" ht="17.25" customHeight="1">
      <c r="A35" s="62"/>
      <c r="B35" s="62"/>
      <c r="C35" s="80" t="s">
        <v>79</v>
      </c>
      <c r="D35" s="81" t="str">
        <f>"Ｖｏ　×　（1.0－Ｃ2）　×　Ａ3"</f>
        <v>Ｖｏ　×　（1.0－Ｃ2）　×　Ａ3</v>
      </c>
      <c r="E35" s="81"/>
      <c r="F35" s="79"/>
      <c r="G35" s="79"/>
      <c r="H35" s="79"/>
      <c r="I35" s="79"/>
      <c r="J35" s="62"/>
    </row>
    <row r="36" spans="1:10" ht="17.25" customHeight="1">
      <c r="A36" s="62"/>
      <c r="B36" s="62"/>
      <c r="C36" s="80" t="s">
        <v>73</v>
      </c>
      <c r="D36" s="81" t="str">
        <f>H11&amp;" × "&amp;"(1.0 - "&amp;H14&amp;" ) × "&amp;H8</f>
        <v>500 × (1.0 - 0.2 ) × 0</v>
      </c>
      <c r="E36" s="81"/>
      <c r="F36" s="79"/>
      <c r="G36" s="79"/>
      <c r="H36" s="79"/>
      <c r="I36" s="79"/>
      <c r="J36" s="62"/>
    </row>
    <row r="37" spans="1:10" ht="17.25" customHeight="1">
      <c r="A37" s="62"/>
      <c r="B37" s="62"/>
      <c r="C37" s="80" t="s">
        <v>73</v>
      </c>
      <c r="D37" s="201">
        <f>H16</f>
        <v>0</v>
      </c>
      <c r="E37" s="201"/>
      <c r="F37" s="83" t="s">
        <v>74</v>
      </c>
      <c r="G37" s="81"/>
      <c r="H37" s="79"/>
      <c r="I37" s="79"/>
      <c r="J37" s="62"/>
    </row>
    <row r="38" spans="1:10" ht="17.25" customHeight="1">
      <c r="A38" s="62"/>
      <c r="B38" s="62"/>
      <c r="C38" s="62"/>
      <c r="D38" s="202"/>
      <c r="E38" s="202"/>
      <c r="F38" s="203"/>
      <c r="G38" s="203"/>
      <c r="H38" s="79"/>
      <c r="I38" s="79"/>
      <c r="J38" s="62"/>
    </row>
    <row r="39" spans="1:10" ht="17.25" customHeight="1">
      <c r="A39" s="62"/>
      <c r="B39" s="62"/>
      <c r="C39" s="78" t="s">
        <v>78</v>
      </c>
      <c r="D39" s="62"/>
      <c r="E39" s="79"/>
      <c r="F39" s="79"/>
      <c r="G39" s="79"/>
      <c r="H39" s="79"/>
      <c r="I39" s="79"/>
      <c r="J39" s="62"/>
    </row>
    <row r="40" spans="1:10" ht="17.25" customHeight="1">
      <c r="A40" s="62"/>
      <c r="B40" s="62"/>
      <c r="C40" s="80" t="s">
        <v>80</v>
      </c>
      <c r="D40" s="81" t="str">
        <f>"Ｖ1　－　Ｖｆ"</f>
        <v>Ｖ1　－　Ｖｆ</v>
      </c>
      <c r="E40" s="81"/>
      <c r="F40" s="79"/>
      <c r="G40" s="79"/>
      <c r="H40" s="79"/>
      <c r="I40" s="79"/>
      <c r="J40" s="62"/>
    </row>
    <row r="41" spans="1:10" ht="17.25" customHeight="1">
      <c r="A41" s="62"/>
      <c r="B41" s="62"/>
      <c r="C41" s="80" t="s">
        <v>73</v>
      </c>
      <c r="D41" s="81" t="str">
        <f>H12&amp;" - "&amp;H16</f>
        <v>0 - 0</v>
      </c>
      <c r="E41" s="81"/>
      <c r="F41" s="81"/>
      <c r="G41" s="79"/>
      <c r="H41" s="62"/>
      <c r="I41" s="79"/>
      <c r="J41" s="62"/>
    </row>
    <row r="42" spans="1:10" ht="17.25" customHeight="1">
      <c r="A42" s="62"/>
      <c r="B42" s="62"/>
      <c r="C42" s="80" t="s">
        <v>73</v>
      </c>
      <c r="D42" s="179">
        <f>H18</f>
        <v>0</v>
      </c>
      <c r="E42" s="180"/>
      <c r="F42" s="84" t="s">
        <v>75</v>
      </c>
      <c r="G42" s="62"/>
      <c r="H42" s="62"/>
      <c r="I42" s="62"/>
      <c r="J42" s="62"/>
    </row>
    <row r="43" spans="1:10">
      <c r="A43" s="62"/>
      <c r="B43" s="62"/>
      <c r="C43" s="62"/>
      <c r="D43" s="62"/>
      <c r="E43" s="62"/>
      <c r="F43" s="62"/>
      <c r="G43" s="62"/>
      <c r="H43" s="62"/>
      <c r="I43" s="62"/>
      <c r="J43" s="62"/>
    </row>
    <row r="44" spans="1:10">
      <c r="A44" s="62"/>
      <c r="B44" s="62"/>
      <c r="C44" s="62"/>
      <c r="D44" s="62"/>
      <c r="E44" s="62"/>
      <c r="F44" s="62"/>
      <c r="G44" s="62"/>
      <c r="H44" s="62"/>
      <c r="I44" s="62"/>
      <c r="J44" s="62"/>
    </row>
    <row r="45" spans="1:10">
      <c r="A45" s="62"/>
      <c r="B45" s="62"/>
      <c r="C45" s="62"/>
      <c r="D45" s="62"/>
      <c r="E45" s="62"/>
      <c r="F45" s="62"/>
      <c r="G45" s="62"/>
      <c r="H45" s="62"/>
      <c r="I45" s="62"/>
      <c r="J45" s="62"/>
    </row>
    <row r="46" spans="1:10">
      <c r="A46" s="62"/>
      <c r="B46" s="62"/>
      <c r="C46" s="62"/>
      <c r="D46" s="62"/>
      <c r="E46" s="62"/>
      <c r="F46" s="62"/>
      <c r="G46" s="62"/>
      <c r="H46" s="62"/>
      <c r="I46" s="62"/>
      <c r="J46" s="62"/>
    </row>
    <row r="47" spans="1:10">
      <c r="A47" s="62"/>
      <c r="B47" s="62"/>
      <c r="C47" s="62"/>
      <c r="D47" s="62"/>
      <c r="E47" s="62"/>
      <c r="F47" s="62"/>
      <c r="G47" s="62"/>
      <c r="H47" s="62"/>
      <c r="I47" s="62"/>
      <c r="J47" s="62"/>
    </row>
    <row r="48" spans="1:10">
      <c r="A48" s="62"/>
      <c r="B48" s="62"/>
      <c r="C48" s="62"/>
      <c r="D48" s="62"/>
      <c r="E48" s="62"/>
      <c r="F48" s="62"/>
      <c r="G48" s="62"/>
      <c r="H48" s="62"/>
      <c r="I48" s="62"/>
      <c r="J48" s="62"/>
    </row>
  </sheetData>
  <mergeCells count="22">
    <mergeCell ref="C16:G16"/>
    <mergeCell ref="C15:G15"/>
    <mergeCell ref="D37:E37"/>
    <mergeCell ref="D38:E38"/>
    <mergeCell ref="F38:G38"/>
    <mergeCell ref="D33:E33"/>
    <mergeCell ref="D42:E42"/>
    <mergeCell ref="B1:H1"/>
    <mergeCell ref="B3:J3"/>
    <mergeCell ref="D25:E25"/>
    <mergeCell ref="B6:E6"/>
    <mergeCell ref="B7:E7"/>
    <mergeCell ref="B8:E8"/>
    <mergeCell ref="B5:I5"/>
    <mergeCell ref="B10:I10"/>
    <mergeCell ref="C13:G13"/>
    <mergeCell ref="C14:G14"/>
    <mergeCell ref="C17:G17"/>
    <mergeCell ref="B13:B18"/>
    <mergeCell ref="B12:G12"/>
    <mergeCell ref="C18:G18"/>
    <mergeCell ref="B11:G11"/>
  </mergeCells>
  <phoneticPr fontId="18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9" tint="0.39997558519241921"/>
  </sheetPr>
  <dimension ref="A1:W56"/>
  <sheetViews>
    <sheetView zoomScale="70" zoomScaleNormal="70" workbookViewId="0">
      <selection activeCell="C7" sqref="C7"/>
    </sheetView>
  </sheetViews>
  <sheetFormatPr defaultRowHeight="13.5"/>
  <cols>
    <col min="1" max="1" width="1.125" customWidth="1"/>
    <col min="2" max="2" width="23.75" customWidth="1"/>
    <col min="3" max="6" width="13.5" customWidth="1"/>
    <col min="7" max="7" width="9.5" customWidth="1"/>
    <col min="16" max="16" width="9" customWidth="1"/>
  </cols>
  <sheetData>
    <row r="1" spans="1:7" ht="24.75" customHeight="1">
      <c r="A1" s="204" t="s">
        <v>92</v>
      </c>
      <c r="B1" s="204"/>
      <c r="C1" s="204"/>
      <c r="D1" s="204"/>
      <c r="E1" s="204"/>
      <c r="F1" s="204"/>
    </row>
    <row r="2" spans="1:7" ht="24.75" customHeight="1"/>
    <row r="3" spans="1:7" ht="24.75" customHeight="1">
      <c r="B3" s="51" t="s">
        <v>36</v>
      </c>
    </row>
    <row r="4" spans="1:7" ht="24.75" customHeight="1"/>
    <row r="5" spans="1:7" ht="24.75" customHeight="1">
      <c r="A5" s="5"/>
      <c r="B5" s="5" t="s">
        <v>93</v>
      </c>
    </row>
    <row r="6" spans="1:7" ht="24.75" customHeight="1">
      <c r="A6" s="1"/>
    </row>
    <row r="7" spans="1:7" ht="24.75" customHeight="1">
      <c r="A7" s="1"/>
      <c r="B7" s="117" t="s">
        <v>122</v>
      </c>
      <c r="C7" s="128"/>
      <c r="D7" s="56" t="s">
        <v>97</v>
      </c>
      <c r="E7" s="129">
        <f>C7/10000</f>
        <v>0</v>
      </c>
      <c r="F7" s="56" t="s">
        <v>103</v>
      </c>
    </row>
    <row r="8" spans="1:7" ht="24.75" customHeight="1">
      <c r="A8" s="1"/>
      <c r="B8" s="117" t="s">
        <v>105</v>
      </c>
      <c r="C8" s="130">
        <v>0.02</v>
      </c>
      <c r="D8" s="56" t="s">
        <v>102</v>
      </c>
      <c r="E8" s="4"/>
      <c r="F8" s="3"/>
    </row>
    <row r="9" spans="1:7" ht="24.75" customHeight="1">
      <c r="B9" s="2"/>
      <c r="C9" s="2"/>
      <c r="D9" s="2"/>
      <c r="E9" s="2"/>
      <c r="F9" s="2"/>
    </row>
    <row r="10" spans="1:7" ht="24.75" customHeight="1">
      <c r="B10" s="47" t="s">
        <v>106</v>
      </c>
      <c r="C10" s="2" t="s">
        <v>121</v>
      </c>
      <c r="D10" s="2"/>
      <c r="E10" s="2"/>
      <c r="F10" s="2"/>
    </row>
    <row r="11" spans="1:7" ht="24.75" customHeight="1">
      <c r="B11" s="47" t="s">
        <v>107</v>
      </c>
      <c r="C11" s="206" t="str">
        <f>E7&amp;" × "&amp;C8</f>
        <v>0 × 0.02</v>
      </c>
      <c r="D11" s="206"/>
    </row>
    <row r="12" spans="1:7" ht="24.75" customHeight="1">
      <c r="B12" s="47" t="s">
        <v>107</v>
      </c>
      <c r="C12" s="139">
        <f>E7*C8</f>
        <v>0</v>
      </c>
      <c r="D12" s="2" t="s">
        <v>99</v>
      </c>
      <c r="E12" s="2"/>
      <c r="F12" s="2"/>
    </row>
    <row r="13" spans="1:7" ht="24.95" customHeight="1">
      <c r="D13" s="2"/>
    </row>
    <row r="14" spans="1:7" ht="24.95" customHeight="1" thickBot="1">
      <c r="C14" s="205" t="s">
        <v>2</v>
      </c>
      <c r="D14" s="205"/>
      <c r="E14" s="134">
        <f>C12*1000*60</f>
        <v>0</v>
      </c>
      <c r="F14" s="120" t="s">
        <v>98</v>
      </c>
    </row>
    <row r="15" spans="1:7" ht="24.95" customHeight="1" thickTop="1">
      <c r="C15" s="121"/>
      <c r="D15" s="121"/>
      <c r="E15" s="122"/>
      <c r="F15" s="123"/>
      <c r="G15" s="48"/>
    </row>
    <row r="16" spans="1:7" ht="24.95" customHeight="1">
      <c r="B16" s="116" t="s">
        <v>95</v>
      </c>
      <c r="C16" s="135"/>
      <c r="D16" s="56" t="s">
        <v>98</v>
      </c>
      <c r="E16" s="131" t="s">
        <v>96</v>
      </c>
      <c r="F16" s="123"/>
      <c r="G16" s="48"/>
    </row>
    <row r="17" spans="2:23" ht="24.95" customHeight="1">
      <c r="C17" s="121"/>
      <c r="D17" s="121"/>
      <c r="E17" s="122"/>
      <c r="F17" s="123"/>
      <c r="G17" s="48"/>
    </row>
    <row r="18" spans="2:23" ht="24.95" customHeight="1">
      <c r="B18" s="116" t="s">
        <v>4</v>
      </c>
      <c r="C18" s="132"/>
      <c r="D18" s="56" t="s">
        <v>100</v>
      </c>
      <c r="E18" s="2"/>
      <c r="F18" s="2"/>
    </row>
    <row r="19" spans="2:23" ht="24.95" customHeight="1">
      <c r="B19" s="126" t="s">
        <v>3</v>
      </c>
      <c r="C19" s="133"/>
      <c r="D19" s="124" t="s">
        <v>101</v>
      </c>
      <c r="E19" s="2"/>
      <c r="F19" s="2"/>
    </row>
    <row r="20" spans="2:23" ht="24.95" customHeight="1">
      <c r="B20" s="3"/>
      <c r="C20" s="8"/>
      <c r="D20" s="7"/>
      <c r="E20" s="2"/>
      <c r="F20" s="2"/>
    </row>
    <row r="21" spans="2:23" ht="24.95" customHeight="1" thickBot="1">
      <c r="C21" s="205" t="s">
        <v>5</v>
      </c>
      <c r="D21" s="205"/>
      <c r="E21" s="118" t="s">
        <v>0</v>
      </c>
      <c r="F21" s="119">
        <f>C19*C18</f>
        <v>0</v>
      </c>
      <c r="G21" s="120" t="s">
        <v>94</v>
      </c>
    </row>
    <row r="22" spans="2:23" ht="24.95" customHeight="1" thickTop="1">
      <c r="B22" s="2"/>
      <c r="C22" s="6"/>
      <c r="D22" s="6"/>
      <c r="E22" s="6"/>
    </row>
    <row r="23" spans="2:23" ht="24.95" customHeight="1">
      <c r="B23" s="116" t="s">
        <v>108</v>
      </c>
      <c r="C23" s="132"/>
      <c r="D23" s="56" t="s">
        <v>100</v>
      </c>
      <c r="E23" s="6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</row>
    <row r="24" spans="2:23" ht="24.95" customHeight="1">
      <c r="B24" s="116" t="s">
        <v>109</v>
      </c>
      <c r="C24" s="137">
        <v>0.6</v>
      </c>
      <c r="D24" s="56"/>
      <c r="E24" s="6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</row>
    <row r="25" spans="2:23" ht="24.95" customHeight="1">
      <c r="B25" s="116" t="s">
        <v>110</v>
      </c>
      <c r="C25" s="138">
        <v>9.8000000000000007</v>
      </c>
      <c r="D25" s="56" t="s">
        <v>104</v>
      </c>
      <c r="E25" s="6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</row>
    <row r="26" spans="2:23" ht="24.95" customHeight="1">
      <c r="B26" s="2"/>
      <c r="C26" s="6"/>
      <c r="D26" s="6"/>
      <c r="E26" s="6"/>
    </row>
    <row r="27" spans="2:23" ht="24.95" customHeight="1">
      <c r="B27" s="47" t="s">
        <v>113</v>
      </c>
      <c r="C27" s="2" t="s">
        <v>111</v>
      </c>
      <c r="D27" s="2"/>
      <c r="E27" s="2"/>
      <c r="F27" s="2"/>
    </row>
    <row r="28" spans="2:23" ht="24.95" customHeight="1">
      <c r="B28" s="47" t="s">
        <v>114</v>
      </c>
      <c r="C28" s="2" t="s">
        <v>112</v>
      </c>
      <c r="D28" s="2"/>
      <c r="E28" s="2"/>
      <c r="F28" s="2"/>
    </row>
    <row r="29" spans="2:23" ht="24.95" customHeight="1">
      <c r="B29" s="140" t="s">
        <v>107</v>
      </c>
      <c r="C29" s="2">
        <f>C12</f>
        <v>0</v>
      </c>
      <c r="D29" s="2" t="str">
        <f>"/0.6×（2×9.8×"&amp;C23&amp;"）＾1/2"</f>
        <v>/0.6×（2×9.8×）＾1/2</v>
      </c>
      <c r="E29" s="2"/>
    </row>
    <row r="30" spans="2:23" ht="24.95" customHeight="1">
      <c r="B30" s="140" t="s">
        <v>107</v>
      </c>
      <c r="C30" s="2" t="e">
        <f>C12/(0.6*((2*9.8*C23)^0.5))</f>
        <v>#DIV/0!</v>
      </c>
      <c r="D30" s="2" t="s">
        <v>123</v>
      </c>
      <c r="F30" s="2"/>
    </row>
    <row r="31" spans="2:23" ht="24.95" customHeight="1">
      <c r="B31" s="2"/>
      <c r="C31" s="2"/>
      <c r="D31" s="2"/>
      <c r="E31" s="2"/>
      <c r="F31" s="2"/>
    </row>
    <row r="32" spans="2:23" ht="24.95" customHeight="1">
      <c r="B32" s="2" t="s">
        <v>1</v>
      </c>
      <c r="C32" s="2"/>
      <c r="D32" s="2"/>
      <c r="E32" s="2"/>
      <c r="F32" s="2"/>
    </row>
    <row r="33" spans="2:6" ht="24.95" customHeight="1">
      <c r="B33" s="140" t="s">
        <v>116</v>
      </c>
      <c r="C33" s="2" t="s">
        <v>115</v>
      </c>
      <c r="D33" s="2"/>
      <c r="E33" s="2"/>
      <c r="F33" s="2"/>
    </row>
    <row r="34" spans="2:6" ht="24.95" customHeight="1">
      <c r="B34" s="47" t="s">
        <v>107</v>
      </c>
      <c r="C34" s="2" t="e">
        <f>"２×（"&amp;C30&amp;"/π）＾1/2"</f>
        <v>#DIV/0!</v>
      </c>
      <c r="E34" s="2"/>
      <c r="F34" s="2"/>
    </row>
    <row r="35" spans="2:6" ht="24.95" customHeight="1">
      <c r="B35" s="47" t="s">
        <v>107</v>
      </c>
      <c r="C35" s="125" t="e">
        <f>2*((C30/PI())^0.5)</f>
        <v>#DIV/0!</v>
      </c>
      <c r="D35" s="2" t="s">
        <v>100</v>
      </c>
      <c r="F35" s="2"/>
    </row>
    <row r="36" spans="2:6" ht="24.95" customHeight="1" thickBot="1">
      <c r="B36" s="47" t="s">
        <v>107</v>
      </c>
      <c r="C36" s="141" t="e">
        <f>C35*1000</f>
        <v>#DIV/0!</v>
      </c>
      <c r="D36" s="120" t="s">
        <v>124</v>
      </c>
      <c r="E36" s="139" t="e">
        <f>IF(C36&lt;=50,"50［mm］以下となるので、d = 50［mm］とする。","")</f>
        <v>#DIV/0!</v>
      </c>
    </row>
    <row r="37" spans="2:6" ht="24.95" customHeight="1" thickTop="1">
      <c r="B37" s="47"/>
      <c r="C37" s="142"/>
      <c r="D37" s="136"/>
      <c r="F37" s="2"/>
    </row>
    <row r="38" spans="2:6" ht="24.95" customHeight="1">
      <c r="B38" s="47" t="s">
        <v>117</v>
      </c>
      <c r="C38" s="2" t="s">
        <v>118</v>
      </c>
      <c r="D38" s="136"/>
      <c r="F38" s="2"/>
    </row>
    <row r="39" spans="2:6" ht="24.95" customHeight="1">
      <c r="B39" s="47" t="s">
        <v>107</v>
      </c>
      <c r="C39" s="2" t="e">
        <f>"（"&amp;C30&amp;"）1/2"</f>
        <v>#DIV/0!</v>
      </c>
      <c r="D39" s="136"/>
      <c r="F39" s="2"/>
    </row>
    <row r="40" spans="2:6" ht="24.95" customHeight="1">
      <c r="B40" s="47" t="s">
        <v>107</v>
      </c>
      <c r="C40" s="143" t="e">
        <f>(C30)^0.5</f>
        <v>#DIV/0!</v>
      </c>
      <c r="D40" s="2" t="s">
        <v>100</v>
      </c>
      <c r="F40" s="2"/>
    </row>
    <row r="41" spans="2:6" ht="24.95" customHeight="1" thickBot="1">
      <c r="B41" s="47" t="s">
        <v>107</v>
      </c>
      <c r="C41" s="141" t="e">
        <f>C40*1000</f>
        <v>#DIV/0!</v>
      </c>
      <c r="D41" s="120" t="s">
        <v>124</v>
      </c>
      <c r="E41" s="139" t="e">
        <f>IF(C41&lt;=50,"50［mm］以下となるので、d = 50［mm］とする。","")</f>
        <v>#DIV/0!</v>
      </c>
      <c r="F41" s="2"/>
    </row>
    <row r="42" spans="2:6" ht="24.95" customHeight="1" thickTop="1">
      <c r="B42" s="2"/>
      <c r="C42" s="2"/>
      <c r="D42" s="2"/>
      <c r="E42" s="2"/>
      <c r="F42" s="2"/>
    </row>
    <row r="43" spans="2:6" ht="24.95" customHeight="1">
      <c r="B43" s="47" t="s">
        <v>120</v>
      </c>
      <c r="C43" s="2" t="s">
        <v>119</v>
      </c>
      <c r="D43" s="2"/>
      <c r="E43" s="2"/>
      <c r="F43" s="2"/>
    </row>
    <row r="44" spans="2:6" ht="24.95" customHeight="1">
      <c r="B44" s="47" t="s">
        <v>107</v>
      </c>
      <c r="C44" s="2" t="e">
        <f>"0.6×"&amp;C30&amp;"(2×9.8×("&amp;C23&amp;"-（"&amp;C35&amp;"/2）））＾1/2）"</f>
        <v>#DIV/0!</v>
      </c>
      <c r="E44" s="2"/>
      <c r="F44" s="2"/>
    </row>
    <row r="45" spans="2:6" ht="24.95" customHeight="1">
      <c r="B45" s="47" t="s">
        <v>107</v>
      </c>
      <c r="C45" s="2" t="e">
        <f>0.6*C30*(2*9.8*(C18-C35/2))^0.5</f>
        <v>#DIV/0!</v>
      </c>
      <c r="D45" s="2" t="s">
        <v>99</v>
      </c>
      <c r="E45" s="2"/>
      <c r="F45" s="2"/>
    </row>
    <row r="46" spans="2:6" ht="24.95" customHeight="1">
      <c r="B46" s="2"/>
      <c r="C46" s="2"/>
      <c r="D46" s="2"/>
      <c r="E46" s="2"/>
      <c r="F46" s="2"/>
    </row>
    <row r="47" spans="2:6" ht="24.95" customHeight="1">
      <c r="B47" s="2"/>
      <c r="C47" s="2"/>
      <c r="D47" s="2"/>
      <c r="E47" s="2"/>
      <c r="F47" s="2"/>
    </row>
    <row r="48" spans="2:6" ht="24.95" customHeight="1">
      <c r="B48" s="2"/>
      <c r="C48" s="2"/>
      <c r="D48" s="2"/>
      <c r="E48" s="2"/>
      <c r="F48" s="2"/>
    </row>
    <row r="49" spans="2:6" ht="24.95" customHeight="1">
      <c r="B49" s="2"/>
      <c r="C49" s="2"/>
      <c r="D49" s="2"/>
      <c r="E49" s="2"/>
      <c r="F49" s="2"/>
    </row>
    <row r="50" spans="2:6" ht="24.95" customHeight="1">
      <c r="B50" s="2"/>
      <c r="C50" s="2"/>
      <c r="D50" s="2"/>
      <c r="E50" s="2"/>
      <c r="F50" s="2"/>
    </row>
    <row r="51" spans="2:6" ht="15" customHeight="1">
      <c r="B51" s="2"/>
      <c r="C51" s="2"/>
      <c r="D51" s="2"/>
      <c r="E51" s="2"/>
      <c r="F51" s="2"/>
    </row>
    <row r="52" spans="2:6" ht="15" customHeight="1">
      <c r="B52" s="2"/>
      <c r="C52" s="2"/>
      <c r="D52" s="2"/>
      <c r="E52" s="2"/>
      <c r="F52" s="2"/>
    </row>
    <row r="53" spans="2:6" ht="15" customHeight="1">
      <c r="B53" s="2"/>
      <c r="C53" s="2"/>
      <c r="D53" s="2"/>
      <c r="E53" s="2"/>
      <c r="F53" s="2"/>
    </row>
    <row r="54" spans="2:6" ht="15" customHeight="1">
      <c r="B54" s="2"/>
      <c r="C54" s="2"/>
      <c r="D54" s="2"/>
      <c r="E54" s="2"/>
      <c r="F54" s="2"/>
    </row>
    <row r="55" spans="2:6" ht="15" customHeight="1">
      <c r="B55" s="2"/>
      <c r="C55" s="2"/>
      <c r="D55" s="2"/>
      <c r="E55" s="2"/>
      <c r="F55" s="2"/>
    </row>
    <row r="56" spans="2:6" ht="15" customHeight="1">
      <c r="B56" s="2"/>
      <c r="C56" s="2"/>
      <c r="D56" s="2"/>
      <c r="E56" s="2"/>
      <c r="F56" s="2"/>
    </row>
  </sheetData>
  <mergeCells count="4">
    <mergeCell ref="A1:F1"/>
    <mergeCell ref="C14:D14"/>
    <mergeCell ref="C21:D21"/>
    <mergeCell ref="C11:D11"/>
  </mergeCells>
  <phoneticPr fontId="9"/>
  <conditionalFormatting sqref="E7:E8">
    <cfRule type="containsText" dxfId="1" priority="3" stopIfTrue="1" operator="containsText" text="O.K.">
      <formula>NOT(ISERROR(SEARCH("O.K.",E7)))</formula>
    </cfRule>
    <cfRule type="containsText" dxfId="0" priority="4" stopIfTrue="1" operator="containsText" text="N.G.">
      <formula>NOT(ISERROR(SEARCH("N.G.",E7)))</formula>
    </cfRule>
  </conditionalFormatting>
  <dataValidations count="1">
    <dataValidation type="decimal" operator="lessThanOrEqual" allowBlank="1" showInputMessage="1" showErrorMessage="1" error="ポンプ能力上限値以上です。再入力してください。" prompt="ポンプ能力上限値以下に注意" sqref="C16">
      <formula1>E14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対策雨水量の算出</vt:lpstr>
      <vt:lpstr>対策雨水量の算出（宅地分譲用）</vt:lpstr>
      <vt:lpstr>対策雨水量の算出（公共施設用）</vt:lpstr>
      <vt:lpstr>貯留槽</vt:lpstr>
      <vt:lpstr>対策雨水量の算出!Print_Area</vt:lpstr>
    </vt:vector>
  </TitlesOfParts>
  <Company>川口市役所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kwg</dc:creator>
  <cp:lastModifiedBy>kwg</cp:lastModifiedBy>
  <cp:lastPrinted>2018-03-28T05:02:25Z</cp:lastPrinted>
  <dcterms:created xsi:type="dcterms:W3CDTF">2014-05-22T23:24:33Z</dcterms:created>
  <dcterms:modified xsi:type="dcterms:W3CDTF">2018-03-28T05:03:22Z</dcterms:modified>
</cp:coreProperties>
</file>