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4"/>
  <workbookPr defaultThemeVersion="166925"/>
  <xr:revisionPtr xr6:coauthVersionLast="36" xr6:coauthVersionMax="36" documentId="13_ncr:1_{A3F8BD6C-4A51-44F7-AC38-1C969372C6D6}" revIDLastSave="0" xr10:uidLastSave="{00000000-0000-0000-0000-000000000000}"/>
  <workbookProtection lockStructure="1" workbookPassword="866E"/>
  <bookViews>
    <workbookView xr2:uid="{8D674ED1-7411-45C0-8384-05F47155E56D}" windowHeight="12030" windowWidth="28800" xWindow="0" yWindow="0"/>
  </bookViews>
  <sheets>
    <sheet r:id="rId1" name="R8上下水道料金計算" sheetId="2"/>
    <sheet r:id="rId2" name="計算シート" sheetId="3" state="hidden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3" i="3" l="1"/>
  <c r="G122" i="3"/>
  <c r="G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L114" i="3"/>
  <c r="L102" i="3"/>
  <c r="G94" i="3"/>
  <c r="G93" i="3"/>
  <c r="G92" i="3"/>
  <c r="G91" i="3"/>
  <c r="F91" i="3"/>
  <c r="G90" i="3"/>
  <c r="F90" i="3"/>
  <c r="G89" i="3"/>
  <c r="F89" i="3"/>
  <c r="G88" i="3"/>
  <c r="F88" i="3"/>
  <c r="G87" i="3"/>
  <c r="F87" i="3"/>
  <c r="L86" i="3"/>
  <c r="G86" i="3"/>
  <c r="F86" i="3"/>
  <c r="L74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L42" i="3"/>
  <c r="L56" i="3" s="1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L26" i="3"/>
  <c r="H26" i="3"/>
  <c r="G26" i="3"/>
  <c r="L12" i="3"/>
  <c r="L11" i="3"/>
  <c r="L25" i="3" s="1"/>
  <c r="I5" i="3"/>
  <c r="I34" i="3" s="1"/>
  <c r="L34" i="3" l="1"/>
  <c r="I4" i="3"/>
  <c r="I20" i="3" s="1"/>
  <c r="I111" i="3" s="1"/>
  <c r="L111" i="3" s="1"/>
  <c r="I123" i="3"/>
  <c r="L123" i="3" s="1"/>
  <c r="I94" i="3"/>
  <c r="L94" i="3" s="1"/>
  <c r="I65" i="3"/>
  <c r="L65" i="3" s="1"/>
  <c r="I33" i="3"/>
  <c r="I32" i="3" s="1"/>
  <c r="L32" i="3" s="1"/>
  <c r="I51" i="3" l="1"/>
  <c r="L51" i="3" s="1"/>
  <c r="I82" i="3"/>
  <c r="L82" i="3" s="1"/>
  <c r="L20" i="3"/>
  <c r="I19" i="3"/>
  <c r="L19" i="3" s="1"/>
  <c r="I31" i="3"/>
  <c r="I30" i="3" s="1"/>
  <c r="L30" i="3" s="1"/>
  <c r="I18" i="3"/>
  <c r="I91" i="3"/>
  <c r="L91" i="3" s="1"/>
  <c r="I121" i="3"/>
  <c r="L121" i="3" s="1"/>
  <c r="I92" i="3"/>
  <c r="L92" i="3" s="1"/>
  <c r="I63" i="3"/>
  <c r="L63" i="3" s="1"/>
  <c r="I64" i="3"/>
  <c r="L64" i="3" s="1"/>
  <c r="L33" i="3"/>
  <c r="I122" i="3"/>
  <c r="L122" i="3" s="1"/>
  <c r="I93" i="3"/>
  <c r="L93" i="3" s="1"/>
  <c r="I61" i="3" l="1"/>
  <c r="L61" i="3" s="1"/>
  <c r="I90" i="3"/>
  <c r="L90" i="3" s="1"/>
  <c r="I81" i="3"/>
  <c r="L81" i="3" s="1"/>
  <c r="I119" i="3"/>
  <c r="L119" i="3" s="1"/>
  <c r="I120" i="3"/>
  <c r="L120" i="3" s="1"/>
  <c r="I50" i="3"/>
  <c r="L50" i="3" s="1"/>
  <c r="I110" i="3"/>
  <c r="L110" i="3" s="1"/>
  <c r="I29" i="3"/>
  <c r="I118" i="3" s="1"/>
  <c r="L118" i="3" s="1"/>
  <c r="I62" i="3"/>
  <c r="L62" i="3" s="1"/>
  <c r="L31" i="3"/>
  <c r="I109" i="3"/>
  <c r="L109" i="3" s="1"/>
  <c r="I49" i="3"/>
  <c r="L49" i="3" s="1"/>
  <c r="I80" i="3"/>
  <c r="L80" i="3" s="1"/>
  <c r="L18" i="3"/>
  <c r="I17" i="3"/>
  <c r="I28" i="3" l="1"/>
  <c r="I59" i="3" s="1"/>
  <c r="L59" i="3" s="1"/>
  <c r="I60" i="3"/>
  <c r="L60" i="3" s="1"/>
  <c r="L29" i="3"/>
  <c r="I89" i="3"/>
  <c r="L89" i="3" s="1"/>
  <c r="I79" i="3"/>
  <c r="L79" i="3" s="1"/>
  <c r="I108" i="3"/>
  <c r="L108" i="3" s="1"/>
  <c r="I48" i="3"/>
  <c r="L48" i="3" s="1"/>
  <c r="L17" i="3"/>
  <c r="I16" i="3"/>
  <c r="L28" i="3" l="1"/>
  <c r="I27" i="3"/>
  <c r="I26" i="3" s="1"/>
  <c r="I115" i="3" s="1"/>
  <c r="L115" i="3" s="1"/>
  <c r="I88" i="3"/>
  <c r="L88" i="3" s="1"/>
  <c r="I117" i="3"/>
  <c r="L117" i="3" s="1"/>
  <c r="I78" i="3"/>
  <c r="L78" i="3" s="1"/>
  <c r="I107" i="3"/>
  <c r="L107" i="3" s="1"/>
  <c r="I47" i="3"/>
  <c r="L47" i="3" s="1"/>
  <c r="L16" i="3"/>
  <c r="I15" i="3"/>
  <c r="I58" i="3" l="1"/>
  <c r="L58" i="3" s="1"/>
  <c r="I87" i="3"/>
  <c r="L87" i="3" s="1"/>
  <c r="L84" i="3" s="1"/>
  <c r="I116" i="3"/>
  <c r="L116" i="3" s="1"/>
  <c r="L113" i="3" s="1"/>
  <c r="I57" i="3"/>
  <c r="L57" i="3" s="1"/>
  <c r="I86" i="3"/>
  <c r="L27" i="3"/>
  <c r="L24" i="3" s="1"/>
  <c r="L15" i="3"/>
  <c r="I77" i="3"/>
  <c r="L77" i="3" s="1"/>
  <c r="I106" i="3"/>
  <c r="L106" i="3" s="1"/>
  <c r="I46" i="3"/>
  <c r="L46" i="3" s="1"/>
  <c r="I14" i="3"/>
  <c r="L55" i="3" l="1"/>
  <c r="I105" i="3"/>
  <c r="L105" i="3" s="1"/>
  <c r="I45" i="3"/>
  <c r="L45" i="3" s="1"/>
  <c r="L14" i="3"/>
  <c r="I76" i="3"/>
  <c r="L76" i="3" s="1"/>
  <c r="I13" i="3"/>
  <c r="I12" i="3" s="1"/>
  <c r="I43" i="3" l="1"/>
  <c r="L43" i="3" s="1"/>
  <c r="I74" i="3"/>
  <c r="I103" i="3"/>
  <c r="L103" i="3" s="1"/>
  <c r="I75" i="3"/>
  <c r="L75" i="3" s="1"/>
  <c r="L72" i="3" s="1"/>
  <c r="L70" i="3" s="1"/>
  <c r="K9" i="2" s="1"/>
  <c r="I104" i="3"/>
  <c r="L104" i="3" s="1"/>
  <c r="L101" i="3" s="1"/>
  <c r="L99" i="3" s="1"/>
  <c r="K10" i="2" s="1"/>
  <c r="K12" i="2" s="1"/>
  <c r="I44" i="3"/>
  <c r="L44" i="3" s="1"/>
  <c r="L13" i="3"/>
  <c r="L10" i="3" s="1"/>
  <c r="L41" i="3" l="1"/>
  <c r="L39" i="3" s="1"/>
  <c r="H10" i="2" s="1"/>
  <c r="N10" i="2" s="1"/>
  <c r="L8" i="3"/>
  <c r="H9" i="2" s="1"/>
  <c r="N9" i="2" s="1"/>
  <c r="N12" i="2" l="1"/>
  <c r="H12" i="2"/>
</calcChain>
</file>

<file path=xl/sharedStrings.xml><?xml version="1.0" encoding="utf-8"?>
<sst xmlns="http://schemas.openxmlformats.org/spreadsheetml/2006/main" count="132" uniqueCount="36">
  <si>
    <t>上下水道料金計算シート（２ヶ月分）税込</t>
    <rPh sb="0" eb="4">
      <t>ジョウゲスイドウ</t>
    </rPh>
    <rPh sb="4" eb="6">
      <t>リョウキン</t>
    </rPh>
    <rPh sb="6" eb="8">
      <t>ケイサン</t>
    </rPh>
    <rPh sb="14" eb="15">
      <t>ゲツ</t>
    </rPh>
    <rPh sb="15" eb="16">
      <t>フン</t>
    </rPh>
    <rPh sb="17" eb="19">
      <t>ゼイコミ</t>
    </rPh>
    <phoneticPr fontId="5"/>
  </si>
  <si>
    <t>口径</t>
    <rPh sb="0" eb="2">
      <t>コウケイ</t>
    </rPh>
    <phoneticPr fontId="5"/>
  </si>
  <si>
    <t>使用水量</t>
    <rPh sb="0" eb="2">
      <t>シヨウ</t>
    </rPh>
    <rPh sb="2" eb="4">
      <t>スイリョウ</t>
    </rPh>
    <phoneticPr fontId="5"/>
  </si>
  <si>
    <t>水道料金</t>
    <rPh sb="0" eb="2">
      <t>スイドウ</t>
    </rPh>
    <rPh sb="2" eb="3">
      <t>リョウ</t>
    </rPh>
    <rPh sb="3" eb="4">
      <t>キン</t>
    </rPh>
    <phoneticPr fontId="5"/>
  </si>
  <si>
    <t>下水道使用料</t>
    <rPh sb="0" eb="3">
      <t>ゲスイドウ</t>
    </rPh>
    <rPh sb="3" eb="6">
      <t>シヨウリョウ</t>
    </rPh>
    <phoneticPr fontId="5"/>
  </si>
  <si>
    <t>合計(上下水道)</t>
    <rPh sb="0" eb="2">
      <t>ゴウケイ</t>
    </rPh>
    <rPh sb="3" eb="5">
      <t>ジョウゲ</t>
    </rPh>
    <rPh sb="5" eb="7">
      <t>スイドウ</t>
    </rPh>
    <phoneticPr fontId="5"/>
  </si>
  <si>
    <t>㎜</t>
    <phoneticPr fontId="5"/>
  </si>
  <si>
    <t>㎥</t>
    <phoneticPr fontId="5"/>
  </si>
  <si>
    <t>円</t>
    <rPh sb="0" eb="1">
      <t>エン</t>
    </rPh>
    <phoneticPr fontId="5"/>
  </si>
  <si>
    <t>旧</t>
    <rPh sb="0" eb="1">
      <t>キュウ</t>
    </rPh>
    <phoneticPr fontId="5"/>
  </si>
  <si>
    <t>+</t>
    <phoneticPr fontId="5"/>
  </si>
  <si>
    <t>=</t>
    <phoneticPr fontId="5"/>
  </si>
  <si>
    <t>⇧</t>
    <phoneticPr fontId="5"/>
  </si>
  <si>
    <t>新</t>
    <rPh sb="0" eb="1">
      <t>シン</t>
    </rPh>
    <phoneticPr fontId="5"/>
  </si>
  <si>
    <t>「口径」と「使用水量」を入力してください</t>
    <phoneticPr fontId="5"/>
  </si>
  <si>
    <t>up</t>
    <phoneticPr fontId="5"/>
  </si>
  <si>
    <t>①月目</t>
    <rPh sb="1" eb="2">
      <t>ツキ</t>
    </rPh>
    <rPh sb="2" eb="3">
      <t>メ</t>
    </rPh>
    <phoneticPr fontId="5"/>
  </si>
  <si>
    <t>②月目</t>
    <rPh sb="1" eb="2">
      <t>ツキ</t>
    </rPh>
    <rPh sb="2" eb="3">
      <t>メ</t>
    </rPh>
    <phoneticPr fontId="5"/>
  </si>
  <si>
    <t>〇水道旧料金</t>
    <rPh sb="1" eb="3">
      <t>スイドウ</t>
    </rPh>
    <rPh sb="3" eb="4">
      <t>キュウ</t>
    </rPh>
    <rPh sb="4" eb="6">
      <t>リョウキン</t>
    </rPh>
    <phoneticPr fontId="5"/>
  </si>
  <si>
    <t>①月目＋②月目</t>
    <rPh sb="1" eb="2">
      <t>ツキ</t>
    </rPh>
    <rPh sb="2" eb="3">
      <t>メ</t>
    </rPh>
    <rPh sb="5" eb="6">
      <t>ツキ</t>
    </rPh>
    <rPh sb="6" eb="7">
      <t>メ</t>
    </rPh>
    <phoneticPr fontId="5"/>
  </si>
  <si>
    <t>25　以下単価</t>
    <rPh sb="3" eb="5">
      <t>イカ</t>
    </rPh>
    <rPh sb="5" eb="7">
      <t>タンカ</t>
    </rPh>
    <phoneticPr fontId="5"/>
  </si>
  <si>
    <t>30　以上単価</t>
    <rPh sb="3" eb="5">
      <t>イジョウ</t>
    </rPh>
    <rPh sb="5" eb="7">
      <t>タンカ</t>
    </rPh>
    <phoneticPr fontId="5"/>
  </si>
  <si>
    <t>基本料金</t>
    <rPh sb="0" eb="2">
      <t>キホン</t>
    </rPh>
    <rPh sb="2" eb="4">
      <t>リョウキン</t>
    </rPh>
    <phoneticPr fontId="5"/>
  </si>
  <si>
    <t>単価</t>
    <rPh sb="0" eb="2">
      <t>タンカ</t>
    </rPh>
    <phoneticPr fontId="5"/>
  </si>
  <si>
    <t>0～10</t>
    <phoneticPr fontId="5"/>
  </si>
  <si>
    <t>11～20</t>
    <phoneticPr fontId="5"/>
  </si>
  <si>
    <t>21～50</t>
    <phoneticPr fontId="5"/>
  </si>
  <si>
    <t>51～100</t>
    <phoneticPr fontId="5"/>
  </si>
  <si>
    <t>101～200</t>
    <phoneticPr fontId="5"/>
  </si>
  <si>
    <t>201～500</t>
    <phoneticPr fontId="5"/>
  </si>
  <si>
    <t>501～1000</t>
    <phoneticPr fontId="5"/>
  </si>
  <si>
    <t>1001～2500</t>
    <phoneticPr fontId="5"/>
  </si>
  <si>
    <t>2501～</t>
    <phoneticPr fontId="5"/>
  </si>
  <si>
    <t>〇水道新料金</t>
    <rPh sb="1" eb="3">
      <t>スイドウ</t>
    </rPh>
    <rPh sb="3" eb="4">
      <t>シン</t>
    </rPh>
    <rPh sb="4" eb="6">
      <t>リョウキン</t>
    </rPh>
    <phoneticPr fontId="5"/>
  </si>
  <si>
    <t>〇下水道旧料金</t>
    <rPh sb="1" eb="4">
      <t>ゲスイドウ</t>
    </rPh>
    <rPh sb="4" eb="5">
      <t>キュウ</t>
    </rPh>
    <rPh sb="5" eb="7">
      <t>リョウキン</t>
    </rPh>
    <phoneticPr fontId="5"/>
  </si>
  <si>
    <t>〇下水道新料金</t>
    <rPh sb="1" eb="2">
      <t>シタ</t>
    </rPh>
    <rPh sb="2" eb="4">
      <t>スイドウ</t>
    </rPh>
    <rPh sb="4" eb="5">
      <t>シン</t>
    </rPh>
    <rPh sb="5" eb="7">
      <t>リョウキン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</si>
</sst>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#&quot;円&quot;"/>
  </numFmts>
  <fonts count="19" x14ac:knownFonts="1">
    <font>
      <sz val="10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b/>
      <sz val="2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8"/>
      <color rgb="FFFF0000"/>
      <name val="游ゴシック"/>
      <family val="2"/>
      <charset val="128"/>
      <scheme val="minor"/>
    </font>
    <font>
      <sz val="28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2" fillId="2" borderId="6" xfId="1" applyFont="1" applyFill="1" applyBorder="1" applyAlignment="1" applyProtection="1">
      <alignment horizontal="center" vertical="center"/>
      <protection locked="0"/>
    </xf>
    <xf numFmtId="176" fontId="2" fillId="2" borderId="6" xfId="1" applyNumberFormat="1" applyFont="1" applyFill="1" applyBorder="1" applyAlignment="1" applyProtection="1">
      <alignment horizontal="center" vertical="center"/>
      <protection locked="0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Border="1">
      <alignment vertical="center"/>
    </xf>
    <xf numFmtId="177" fontId="1" fillId="0" borderId="0" xfId="1" applyNumberFormat="1" applyBorder="1">
      <alignment vertical="center"/>
    </xf>
    <xf numFmtId="0" fontId="1" fillId="0" borderId="11" xfId="1" applyBorder="1">
      <alignment vertical="center"/>
    </xf>
    <xf numFmtId="0" fontId="1" fillId="0" borderId="7" xfId="1" applyBorder="1" applyAlignment="1">
      <alignment horizontal="center" vertical="center"/>
    </xf>
    <xf numFmtId="177" fontId="1" fillId="4" borderId="7" xfId="1" applyNumberFormat="1" applyFill="1" applyBorder="1">
      <alignment vertical="center"/>
    </xf>
    <xf numFmtId="177" fontId="1" fillId="0" borderId="0" xfId="1" applyNumberFormat="1" applyFill="1" applyBorder="1">
      <alignment vertical="center"/>
    </xf>
    <xf numFmtId="0" fontId="1" fillId="0" borderId="12" xfId="1" applyBorder="1" applyAlignment="1">
      <alignment vertical="center"/>
    </xf>
    <xf numFmtId="0" fontId="16" fillId="5" borderId="13" xfId="1" applyFont="1" applyFill="1" applyBorder="1" applyAlignment="1">
      <alignment vertical="center"/>
    </xf>
    <xf numFmtId="0" fontId="1" fillId="5" borderId="13" xfId="1" applyFill="1" applyBorder="1" applyAlignment="1">
      <alignment vertical="center"/>
    </xf>
    <xf numFmtId="0" fontId="1" fillId="0" borderId="13" xfId="1" applyBorder="1">
      <alignment vertical="center"/>
    </xf>
    <xf numFmtId="177" fontId="1" fillId="0" borderId="13" xfId="1" applyNumberFormat="1" applyBorder="1">
      <alignment vertical="center"/>
    </xf>
    <xf numFmtId="0" fontId="1" fillId="0" borderId="14" xfId="1" applyBorder="1">
      <alignment vertical="center"/>
    </xf>
    <xf numFmtId="0" fontId="1" fillId="0" borderId="8" xfId="1" applyBorder="1">
      <alignment vertical="center"/>
    </xf>
    <xf numFmtId="0" fontId="17" fillId="0" borderId="0" xfId="1" applyFont="1" applyBorder="1" applyAlignment="1">
      <alignment horizontal="center" vertical="center"/>
    </xf>
    <xf numFmtId="0" fontId="17" fillId="0" borderId="0" xfId="1" applyFont="1" applyBorder="1">
      <alignment vertical="center"/>
    </xf>
    <xf numFmtId="0" fontId="18" fillId="0" borderId="0" xfId="1" applyFont="1" applyBorder="1" applyAlignment="1">
      <alignment horizontal="right" vertical="center"/>
    </xf>
    <xf numFmtId="177" fontId="17" fillId="5" borderId="7" xfId="1" applyNumberFormat="1" applyFont="1" applyFill="1" applyBorder="1">
      <alignment vertical="center"/>
    </xf>
    <xf numFmtId="0" fontId="1" fillId="0" borderId="15" xfId="1" applyBorder="1">
      <alignment vertical="center"/>
    </xf>
    <xf numFmtId="177" fontId="17" fillId="0" borderId="0" xfId="1" applyNumberFormat="1" applyFont="1" applyFill="1" applyBorder="1">
      <alignment vertical="center"/>
    </xf>
    <xf numFmtId="0" fontId="18" fillId="0" borderId="0" xfId="1" applyFont="1" applyBorder="1">
      <alignment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right" vertical="center"/>
    </xf>
    <xf numFmtId="0" fontId="17" fillId="0" borderId="16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Border="1" applyAlignment="1">
      <alignment vertical="center" shrinkToFit="1"/>
    </xf>
    <xf numFmtId="0" fontId="17" fillId="0" borderId="0" xfId="1" applyNumberFormat="1" applyFont="1" applyBorder="1">
      <alignment vertical="center"/>
    </xf>
    <xf numFmtId="0" fontId="17" fillId="0" borderId="4" xfId="1" applyFont="1" applyBorder="1" applyAlignment="1">
      <alignment vertical="center" shrinkToFit="1"/>
    </xf>
    <xf numFmtId="0" fontId="17" fillId="0" borderId="7" xfId="1" applyFont="1" applyBorder="1" applyAlignment="1">
      <alignment vertical="center" shrinkToFit="1"/>
    </xf>
    <xf numFmtId="0" fontId="17" fillId="0" borderId="7" xfId="1" applyFont="1" applyFill="1" applyBorder="1" applyAlignment="1">
      <alignment vertical="center" shrinkToFit="1"/>
    </xf>
    <xf numFmtId="0" fontId="1" fillId="0" borderId="17" xfId="1" applyBorder="1">
      <alignment vertical="center"/>
    </xf>
    <xf numFmtId="0" fontId="17" fillId="0" borderId="11" xfId="1" applyFont="1" applyBorder="1">
      <alignment vertical="center"/>
    </xf>
    <xf numFmtId="0" fontId="17" fillId="0" borderId="11" xfId="1" applyFont="1" applyBorder="1" applyAlignment="1">
      <alignment horizontal="center" vertical="center"/>
    </xf>
    <xf numFmtId="0" fontId="1" fillId="0" borderId="18" xfId="1" applyBorder="1">
      <alignment vertical="center"/>
    </xf>
    <xf numFmtId="0" fontId="17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18" fillId="3" borderId="13" xfId="1" applyFont="1" applyFill="1" applyBorder="1" applyAlignment="1">
      <alignment vertical="center"/>
    </xf>
    <xf numFmtId="0" fontId="17" fillId="3" borderId="13" xfId="1" applyFont="1" applyFill="1" applyBorder="1" applyAlignment="1">
      <alignment vertical="center"/>
    </xf>
    <xf numFmtId="0" fontId="17" fillId="0" borderId="13" xfId="1" applyFont="1" applyBorder="1">
      <alignment vertical="center"/>
    </xf>
    <xf numFmtId="177" fontId="17" fillId="0" borderId="13" xfId="1" applyNumberFormat="1" applyFont="1" applyBorder="1">
      <alignment vertical="center"/>
    </xf>
    <xf numFmtId="177" fontId="17" fillId="3" borderId="7" xfId="1" applyNumberFormat="1" applyFont="1" applyFill="1" applyBorder="1">
      <alignment vertical="center"/>
    </xf>
    <xf numFmtId="0" fontId="1" fillId="0" borderId="12" xfId="1" applyBorder="1">
      <alignment vertical="center"/>
    </xf>
    <xf numFmtId="0" fontId="18" fillId="6" borderId="13" xfId="1" applyFont="1" applyFill="1" applyBorder="1">
      <alignment vertical="center"/>
    </xf>
    <xf numFmtId="0" fontId="17" fillId="6" borderId="13" xfId="1" applyFont="1" applyFill="1" applyBorder="1">
      <alignment vertical="center"/>
    </xf>
    <xf numFmtId="177" fontId="17" fillId="6" borderId="7" xfId="1" applyNumberFormat="1" applyFont="1" applyFill="1" applyBorder="1">
      <alignment vertical="center"/>
    </xf>
    <xf numFmtId="0" fontId="17" fillId="0" borderId="4" xfId="1" applyFont="1" applyBorder="1">
      <alignment vertical="center"/>
    </xf>
    <xf numFmtId="0" fontId="17" fillId="0" borderId="7" xfId="1" applyFont="1" applyBorder="1">
      <alignment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vertical="center"/>
    </xf>
    <xf numFmtId="0" fontId="2" fillId="0" borderId="0" xfId="1" applyFont="1" applyBorder="1" applyProtection="1">
      <alignment vertical="center"/>
    </xf>
    <xf numFmtId="0" fontId="6" fillId="0" borderId="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right" vertical="center"/>
    </xf>
    <xf numFmtId="0" fontId="2" fillId="0" borderId="0" xfId="1" applyFont="1" applyAlignment="1" applyProtection="1">
      <alignment horizontal="right" vertical="center"/>
    </xf>
    <xf numFmtId="0" fontId="7" fillId="0" borderId="0" xfId="1" applyFont="1" applyBorder="1" applyAlignment="1" applyProtection="1">
      <alignment horizontal="right" vertical="center"/>
    </xf>
    <xf numFmtId="0" fontId="8" fillId="0" borderId="4" xfId="1" applyFont="1" applyBorder="1" applyAlignment="1" applyProtection="1">
      <alignment horizontal="right" vertical="center"/>
    </xf>
    <xf numFmtId="0" fontId="8" fillId="0" borderId="0" xfId="1" applyFont="1" applyBorder="1" applyAlignment="1" applyProtection="1">
      <alignment horizontal="right" vertical="center"/>
    </xf>
    <xf numFmtId="0" fontId="8" fillId="0" borderId="5" xfId="1" applyFont="1" applyBorder="1" applyAlignment="1" applyProtection="1">
      <alignment horizontal="right" vertical="center"/>
    </xf>
    <xf numFmtId="177" fontId="7" fillId="0" borderId="7" xfId="1" applyNumberFormat="1" applyFont="1" applyFill="1" applyBorder="1" applyProtection="1">
      <alignment vertical="center"/>
    </xf>
    <xf numFmtId="177" fontId="7" fillId="0" borderId="7" xfId="1" applyNumberFormat="1" applyFont="1" applyFill="1" applyBorder="1" applyAlignment="1" applyProtection="1">
      <alignment vertical="center"/>
    </xf>
    <xf numFmtId="177" fontId="7" fillId="0" borderId="5" xfId="1" applyNumberFormat="1" applyFont="1" applyFill="1" applyBorder="1" applyProtection="1">
      <alignment vertical="center"/>
    </xf>
    <xf numFmtId="177" fontId="7" fillId="3" borderId="7" xfId="1" applyNumberFormat="1" applyFont="1" applyFill="1" applyBorder="1" applyProtection="1">
      <alignment vertical="center"/>
    </xf>
    <xf numFmtId="177" fontId="7" fillId="3" borderId="10" xfId="1" applyNumberFormat="1" applyFont="1" applyFill="1" applyBorder="1" applyProtection="1">
      <alignment vertical="center"/>
    </xf>
    <xf numFmtId="177" fontId="7" fillId="0" borderId="0" xfId="1" applyNumberFormat="1" applyFont="1" applyBorder="1" applyProtection="1">
      <alignment vertical="center"/>
    </xf>
    <xf numFmtId="0" fontId="12" fillId="0" borderId="0" xfId="1" applyFont="1" applyAlignment="1" applyProtection="1">
      <alignment horizontal="center" vertical="top"/>
    </xf>
    <xf numFmtId="0" fontId="15" fillId="0" borderId="0" xfId="1" applyFont="1" applyAlignment="1" applyProtection="1">
      <alignment vertical="center"/>
    </xf>
    <xf numFmtId="178" fontId="8" fillId="0" borderId="0" xfId="1" applyNumberFormat="1" applyFont="1" applyAlignment="1" applyProtection="1">
      <alignment vertical="center"/>
    </xf>
    <xf numFmtId="0" fontId="1" fillId="0" borderId="0" xfId="1" applyAlignment="1" applyProtection="1">
      <alignment vertical="center"/>
    </xf>
    <xf numFmtId="0" fontId="1" fillId="0" borderId="0" xfId="1" applyProtection="1">
      <alignment vertical="center"/>
    </xf>
    <xf numFmtId="0" fontId="1" fillId="0" borderId="0" xfId="1" applyBorder="1" applyProtection="1">
      <alignment vertical="center"/>
    </xf>
    <xf numFmtId="177" fontId="1" fillId="0" borderId="0" xfId="1" applyNumberFormat="1" applyBorder="1" applyProtection="1">
      <alignment vertical="center"/>
    </xf>
    <xf numFmtId="0" fontId="1" fillId="0" borderId="11" xfId="1" applyBorder="1" applyProtection="1">
      <alignment vertical="center"/>
    </xf>
    <xf numFmtId="177" fontId="1" fillId="0" borderId="11" xfId="1" applyNumberFormat="1" applyBorder="1" applyProtection="1">
      <alignment vertical="center"/>
    </xf>
    <xf numFmtId="0" fontId="9" fillId="0" borderId="8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1" fillId="0" borderId="0" xfId="1" applyAlignment="1" applyProtection="1">
      <alignment vertical="center"/>
    </xf>
    <xf numFmtId="0" fontId="9" fillId="0" borderId="0" xfId="1" applyFont="1" applyBorder="1" applyAlignment="1" applyProtection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</cellXfs>
  <cellStyles count="2">
    <cellStyle name="標準" xfId="0" builtinId="0"/>
    <cellStyle name="標準 2" xfId="1" xr:uid="{054AD972-1150-48C7-96C8-D910FFD5219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-1</xdr:colOff>
      <xdr:row>17</xdr:row>
      <xdr:rowOff>0</xdr:rowOff>
    </xdr:from>
    <xdr:to>
      <xdr:col>16</xdr:col>
      <xdr:colOff>517305</xdr:colOff>
      <xdr:row>31</xdr:row>
      <xdr:rowOff>43295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023DBEC-F6B6-4D33-BB65-9DE76A3FC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8522" y="5152159"/>
          <a:ext cx="6463215" cy="4170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230909</xdr:colOff>
      <xdr:row>20</xdr:row>
      <xdr:rowOff>28863</xdr:rowOff>
    </xdr:from>
    <xdr:to>
      <xdr:col>14</xdr:col>
      <xdr:colOff>533977</xdr:colOff>
      <xdr:row>21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1BBC966-16C0-4A06-840B-2DCD5AD28BA6}"/>
            </a:ext>
          </a:extLst>
        </xdr:cNvPr>
        <xdr:cNvSpPr/>
      </xdr:nvSpPr>
      <xdr:spPr>
        <a:xfrm>
          <a:off x="10809432" y="5917045"/>
          <a:ext cx="1717386" cy="216478"/>
        </a:xfrm>
        <a:prstGeom prst="rect">
          <a:avLst/>
        </a:prstGeom>
        <a:noFill/>
        <a:ln w="508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109104</xdr:colOff>
      <xdr:row>23</xdr:row>
      <xdr:rowOff>330488</xdr:rowOff>
    </xdr:from>
    <xdr:to>
      <xdr:col>11</xdr:col>
      <xdr:colOff>484331</xdr:colOff>
      <xdr:row>23</xdr:row>
      <xdr:rowOff>577273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3D19641-024D-4875-AD73-C2124F906642}"/>
            </a:ext>
          </a:extLst>
        </xdr:cNvPr>
        <xdr:cNvSpPr/>
      </xdr:nvSpPr>
      <xdr:spPr>
        <a:xfrm>
          <a:off x="8147627" y="7200033"/>
          <a:ext cx="1789545" cy="246785"/>
        </a:xfrm>
        <a:prstGeom prst="rect">
          <a:avLst/>
        </a:prstGeom>
        <a:noFill/>
        <a:ln w="508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389659</xdr:colOff>
      <xdr:row>14</xdr:row>
      <xdr:rowOff>173182</xdr:rowOff>
    </xdr:from>
    <xdr:to>
      <xdr:col>15</xdr:col>
      <xdr:colOff>697922</xdr:colOff>
      <xdr:row>17</xdr:row>
      <xdr:rowOff>49807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D80CD88-BF40-49D1-9EC0-E34300EB72FC}"/>
            </a:ext>
          </a:extLst>
        </xdr:cNvPr>
        <xdr:cNvSpPr/>
      </xdr:nvSpPr>
      <xdr:spPr>
        <a:xfrm>
          <a:off x="15369886" y="5065568"/>
          <a:ext cx="914400" cy="612648"/>
        </a:xfrm>
        <a:prstGeom prst="wedgeRectCallout">
          <a:avLst>
            <a:gd name="adj1" fmla="val -55555"/>
            <a:gd name="adj2" fmla="val 16143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口径</a:t>
          </a:r>
        </a:p>
      </xdr:txBody>
    </xdr:sp>
    <xdr:clientData/>
  </xdr:twoCellAnchor>
  <xdr:twoCellAnchor>
    <xdr:from>
      <xdr:col>8</xdr:col>
      <xdr:colOff>65808</xdr:colOff>
      <xdr:row>15</xdr:row>
      <xdr:rowOff>195696</xdr:rowOff>
    </xdr:from>
    <xdr:to>
      <xdr:col>10</xdr:col>
      <xdr:colOff>548409</xdr:colOff>
      <xdr:row>18</xdr:row>
      <xdr:rowOff>72321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D7E134E3-1413-47DB-B412-400387DD3AE6}"/>
            </a:ext>
          </a:extLst>
        </xdr:cNvPr>
        <xdr:cNvSpPr/>
      </xdr:nvSpPr>
      <xdr:spPr>
        <a:xfrm>
          <a:off x="10052626" y="5333423"/>
          <a:ext cx="1521692" cy="612648"/>
        </a:xfrm>
        <a:prstGeom prst="wedgeRectCallout">
          <a:avLst>
            <a:gd name="adj1" fmla="val 26008"/>
            <a:gd name="adj2" fmla="val 326332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使用水量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6FC6-6FAF-45EE-8312-FDB6254CF31D}">
  <dimension ref="A3:R113"/>
  <sheetViews>
    <sheetView showGridLines="0" tabSelected="1" zoomScale="66" zoomScaleNormal="66" workbookViewId="0">
      <selection activeCell="E9" sqref="E9"/>
    </sheetView>
  </sheetViews>
  <sheetFormatPr defaultRowHeight="18.75" x14ac:dyDescent="0.15"/>
  <cols>
    <col min="1" max="1" width="8.7109375" style="77" customWidth="1"/>
    <col min="2" max="2" width="15.28515625" style="77" bestFit="1" customWidth="1"/>
    <col min="3" max="4" width="9.42578125" style="77" bestFit="1" customWidth="1"/>
    <col min="5" max="5" width="20.140625" style="77" customWidth="1"/>
    <col min="6" max="6" width="14.140625" style="77" customWidth="1"/>
    <col min="7" max="7" width="6.42578125" style="77" bestFit="1" customWidth="1"/>
    <col min="8" max="8" width="21.28515625" style="77" customWidth="1"/>
    <col min="9" max="9" width="9.140625" style="77"/>
    <col min="10" max="10" width="6.42578125" style="77" customWidth="1"/>
    <col min="11" max="11" width="21.28515625" style="77" customWidth="1"/>
    <col min="12" max="12" width="10.28515625" style="77" customWidth="1"/>
    <col min="13" max="13" width="6.42578125" style="77" customWidth="1"/>
    <col min="14" max="14" width="21.28515625" style="77" customWidth="1"/>
    <col min="15" max="15" width="9.140625" style="77"/>
    <col min="16" max="16" width="20.7109375" style="77" bestFit="1" customWidth="1"/>
    <col min="17" max="16384" width="9.140625" style="77"/>
  </cols>
  <sheetData>
    <row r="3" spans="1:18" s="51" customFormat="1" ht="39.75" x14ac:dyDescent="0.15">
      <c r="B3" s="87" t="s">
        <v>0</v>
      </c>
      <c r="C3" s="87"/>
      <c r="D3" s="87"/>
      <c r="E3" s="87"/>
      <c r="F3" s="87"/>
      <c r="G3" s="87"/>
      <c r="H3" s="87"/>
      <c r="I3" s="88"/>
    </row>
    <row r="4" spans="1:18" s="51" customFormat="1" ht="15" customHeight="1" x14ac:dyDescent="0.15">
      <c r="B4" s="52"/>
      <c r="C4" s="52"/>
      <c r="D4" s="52"/>
      <c r="E4" s="52"/>
      <c r="F4" s="52"/>
      <c r="G4" s="52"/>
      <c r="H4" s="52"/>
    </row>
    <row r="5" spans="1:18" s="51" customFormat="1" ht="15" customHeight="1" x14ac:dyDescent="0.15">
      <c r="B5" s="52"/>
      <c r="C5" s="52"/>
      <c r="D5" s="52"/>
      <c r="E5" s="52"/>
      <c r="F5" s="52"/>
      <c r="G5" s="52"/>
      <c r="H5" s="52"/>
    </row>
    <row r="6" spans="1:18" s="51" customFormat="1" ht="18" customHeight="1" thickBot="1" x14ac:dyDescent="0.2">
      <c r="H6" s="53"/>
    </row>
    <row r="7" spans="1:18" s="51" customFormat="1" ht="30.75" customHeight="1" x14ac:dyDescent="0.15">
      <c r="B7" s="54" t="s">
        <v>1</v>
      </c>
      <c r="C7" s="55"/>
      <c r="D7" s="55"/>
      <c r="E7" s="54" t="s">
        <v>2</v>
      </c>
      <c r="F7" s="55"/>
      <c r="G7" s="56"/>
      <c r="H7" s="57" t="s">
        <v>3</v>
      </c>
      <c r="K7" s="58" t="s">
        <v>4</v>
      </c>
      <c r="L7" s="59"/>
      <c r="N7" s="60" t="s">
        <v>5</v>
      </c>
    </row>
    <row r="8" spans="1:18" s="51" customFormat="1" ht="18.75" customHeight="1" thickBot="1" x14ac:dyDescent="0.2">
      <c r="B8" s="61" t="s">
        <v>6</v>
      </c>
      <c r="C8" s="62"/>
      <c r="D8" s="62"/>
      <c r="E8" s="61" t="s">
        <v>7</v>
      </c>
      <c r="F8" s="62"/>
      <c r="G8" s="63"/>
      <c r="H8" s="61" t="s">
        <v>8</v>
      </c>
      <c r="I8" s="62"/>
      <c r="J8" s="62"/>
      <c r="K8" s="64" t="s">
        <v>8</v>
      </c>
      <c r="L8" s="65"/>
      <c r="M8" s="62"/>
      <c r="N8" s="66" t="s">
        <v>8</v>
      </c>
    </row>
    <row r="9" spans="1:18" s="51" customFormat="1" ht="36.75" thickTop="1" thickBot="1" x14ac:dyDescent="0.2">
      <c r="B9" s="1"/>
      <c r="E9" s="2"/>
      <c r="G9" s="53" t="s">
        <v>9</v>
      </c>
      <c r="H9" s="67" t="str">
        <f>IF(AND(NOT(ISBLANK(B9)),NOT(ISBLANK(E9))),計算シート!L8,"")</f>
        <v/>
      </c>
      <c r="I9" s="89" t="s">
        <v>10</v>
      </c>
      <c r="J9" s="53" t="s">
        <v>9</v>
      </c>
      <c r="K9" s="68" t="str">
        <f>IF(AND(NOT(ISBLANK(B9)),NOT(ISBLANK(E9))),計算シート!L70,"")</f>
        <v/>
      </c>
      <c r="L9" s="82" t="s">
        <v>11</v>
      </c>
      <c r="M9" s="53" t="s">
        <v>9</v>
      </c>
      <c r="N9" s="69" t="str">
        <f>IF(AND(NOT(ISBLANK(B9)),NOT(ISBLANK(E9))),H9+K9,"")</f>
        <v/>
      </c>
    </row>
    <row r="10" spans="1:18" s="51" customFormat="1" ht="36.75" thickTop="1" thickBot="1" x14ac:dyDescent="0.2">
      <c r="B10" s="83" t="s">
        <v>12</v>
      </c>
      <c r="E10" s="83" t="s">
        <v>12</v>
      </c>
      <c r="G10" s="53" t="s">
        <v>13</v>
      </c>
      <c r="H10" s="70" t="str">
        <f>IF(AND(NOT(ISBLANK(B9)),NOT(ISBLANK(E9))),計算シート!L39,"")</f>
        <v/>
      </c>
      <c r="I10" s="89"/>
      <c r="J10" s="53" t="s">
        <v>13</v>
      </c>
      <c r="K10" s="70" t="str">
        <f>IF(AND(NOT(ISBLANK(B9)),NOT(ISBLANK(E9))),計算シート!L99,"")</f>
        <v/>
      </c>
      <c r="L10" s="82"/>
      <c r="M10" s="53" t="s">
        <v>13</v>
      </c>
      <c r="N10" s="71" t="str">
        <f>IF(AND(NOT(ISBLANK(B9)),NOT(ISBLANK(E9))),H10+K10,"")</f>
        <v/>
      </c>
    </row>
    <row r="11" spans="1:18" s="51" customFormat="1" ht="22.5" customHeight="1" x14ac:dyDescent="0.15">
      <c r="B11" s="84"/>
      <c r="E11" s="84"/>
      <c r="G11" s="53"/>
      <c r="H11" s="72"/>
      <c r="K11" s="73"/>
    </row>
    <row r="12" spans="1:18" s="51" customFormat="1" ht="37.5" customHeight="1" x14ac:dyDescent="0.15">
      <c r="B12" s="85" t="s">
        <v>14</v>
      </c>
      <c r="C12" s="86"/>
      <c r="D12" s="86"/>
      <c r="E12" s="86"/>
      <c r="F12" s="86"/>
      <c r="G12" s="86"/>
      <c r="H12" s="75">
        <f>IFERROR(H10-H9,)</f>
        <v>0</v>
      </c>
      <c r="I12" s="74" t="s">
        <v>15</v>
      </c>
      <c r="J12" s="76"/>
      <c r="K12" s="75">
        <f>IFERROR(K10-K9,)</f>
        <v>0</v>
      </c>
      <c r="L12" s="74" t="s">
        <v>15</v>
      </c>
      <c r="M12" s="76"/>
      <c r="N12" s="75">
        <f>IFERROR(N10-N9,)</f>
        <v>0</v>
      </c>
      <c r="O12" s="74" t="s">
        <v>15</v>
      </c>
    </row>
    <row r="13" spans="1:18" x14ac:dyDescent="0.15">
      <c r="G13" s="78"/>
      <c r="H13" s="79"/>
    </row>
    <row r="14" spans="1:18" x14ac:dyDescent="0.15">
      <c r="G14" s="78"/>
      <c r="H14" s="79"/>
    </row>
    <row r="15" spans="1:18" x14ac:dyDescent="0.15">
      <c r="A15" s="80"/>
      <c r="B15" s="80"/>
      <c r="C15" s="80"/>
      <c r="D15" s="80"/>
      <c r="E15" s="80"/>
      <c r="F15" s="80"/>
      <c r="G15" s="80"/>
      <c r="H15" s="81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22" ht="38.25" customHeight="1" x14ac:dyDescent="0.15"/>
    <row r="24" ht="54.75" customHeight="1" x14ac:dyDescent="0.15"/>
    <row r="38" ht="54.75" customHeight="1" x14ac:dyDescent="0.15"/>
    <row r="53" ht="38.25" customHeight="1" x14ac:dyDescent="0.15"/>
    <row r="55" ht="54.75" customHeight="1" x14ac:dyDescent="0.15"/>
    <row r="69" ht="54.75" customHeight="1" x14ac:dyDescent="0.15"/>
    <row r="84" ht="30.75" customHeight="1" x14ac:dyDescent="0.15"/>
    <row r="113" ht="30.75" customHeight="1" x14ac:dyDescent="0.15"/>
  </sheetData>
  <sheetProtection password="866E" sheet="1" objects="1" scenarios="1" selectLockedCells="1"/>
  <mergeCells count="6">
    <mergeCell ref="L9:L10"/>
    <mergeCell ref="B10:B11"/>
    <mergeCell ref="E10:E11"/>
    <mergeCell ref="B12:G12"/>
    <mergeCell ref="B3:I3"/>
    <mergeCell ref="I9:I10"/>
  </mergeCells>
  <phoneticPr fontId="3"/>
  <dataValidations count="3">
    <dataValidation type="list" allowBlank="1" showInputMessage="1" showErrorMessage="1" sqref="E1:F2 B1:B2" xr:uid="{53FCBB7C-E2D3-4891-8DEE-AEDCDB1C37A9}">
      <formula1>"13,20,25"</formula1>
    </dataValidation>
    <dataValidation type="whole" operator="greaterThanOrEqual" allowBlank="1" showInputMessage="1" showErrorMessage="1" sqref="E9" xr:uid="{C02C5434-6910-46FB-8637-ED28774B23FE}">
      <formula1>0</formula1>
    </dataValidation>
    <dataValidation type="list" allowBlank="1" showInputMessage="1" showErrorMessage="1" sqref="B9" xr:uid="{EE5725ED-B662-4FDC-84EB-C33EB4E03A96}">
      <formula1>"13,20,25,30,40,50,75,100,150,200"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C901-454B-4F28-ACF5-CCB1C3B22727}">
  <dimension ref="B2:M124"/>
  <sheetViews>
    <sheetView workbookViewId="0"/>
  </sheetViews>
  <sheetFormatPr defaultRowHeight="12" x14ac:dyDescent="0.15"/>
  <cols>
    <col min="1" max="2" width="2.7109375" customWidth="1"/>
    <col min="3" max="3" width="21.140625" bestFit="1" customWidth="1"/>
    <col min="4" max="4" width="9.7109375" bestFit="1" customWidth="1"/>
    <col min="5" max="5" width="2.7109375" customWidth="1"/>
    <col min="6" max="6" width="15.140625" bestFit="1" customWidth="1"/>
    <col min="7" max="8" width="9.140625" bestFit="1" customWidth="1"/>
    <col min="9" max="9" width="10.28515625" bestFit="1" customWidth="1"/>
    <col min="10" max="10" width="19" bestFit="1" customWidth="1"/>
    <col min="11" max="11" width="2.7109375" customWidth="1"/>
    <col min="12" max="12" width="14.5703125" bestFit="1" customWidth="1"/>
    <col min="13" max="17" width="2.7109375" customWidth="1"/>
  </cols>
  <sheetData>
    <row r="2" spans="2:13" ht="18.75" x14ac:dyDescent="0.15">
      <c r="B2" s="3"/>
      <c r="C2" s="4"/>
      <c r="D2" s="4"/>
      <c r="E2" s="3"/>
      <c r="F2" s="3"/>
      <c r="G2" s="3"/>
      <c r="H2" s="3"/>
      <c r="I2" s="3"/>
      <c r="J2" s="3"/>
      <c r="K2" s="5"/>
      <c r="L2" s="6"/>
      <c r="M2" s="3"/>
    </row>
    <row r="3" spans="2:13" ht="18.75" x14ac:dyDescent="0.15">
      <c r="B3" s="3"/>
      <c r="C3" s="4"/>
      <c r="D3" s="4"/>
      <c r="E3" s="3"/>
      <c r="F3" s="3"/>
      <c r="G3" s="3"/>
      <c r="H3" s="3"/>
      <c r="I3" s="8" t="s">
        <v>2</v>
      </c>
      <c r="J3" s="3"/>
      <c r="K3" s="5"/>
      <c r="L3" s="6"/>
      <c r="M3" s="3"/>
    </row>
    <row r="4" spans="2:13" ht="18.75" x14ac:dyDescent="0.15">
      <c r="B4" s="3"/>
      <c r="C4" s="4"/>
      <c r="D4" s="4"/>
      <c r="E4" s="3"/>
      <c r="F4" s="3"/>
      <c r="G4" s="3" t="s">
        <v>16</v>
      </c>
      <c r="H4" s="3"/>
      <c r="I4" s="9">
        <f>'R8上下水道料金計算'!E9-I5</f>
        <v>0</v>
      </c>
      <c r="J4" s="3"/>
      <c r="K4" s="5"/>
      <c r="L4" s="6"/>
      <c r="M4" s="3"/>
    </row>
    <row r="5" spans="2:13" ht="18.75" x14ac:dyDescent="0.15">
      <c r="B5" s="3"/>
      <c r="C5" s="4"/>
      <c r="D5" s="4"/>
      <c r="E5" s="3"/>
      <c r="F5" s="3"/>
      <c r="G5" s="3" t="s">
        <v>17</v>
      </c>
      <c r="H5" s="3"/>
      <c r="I5" s="9">
        <f>ROUNDDOWN('R8上下水道料金計算'!E9/2,0)</f>
        <v>0</v>
      </c>
      <c r="J5" s="3"/>
      <c r="K5" s="5"/>
      <c r="L5" s="6"/>
      <c r="M5" s="3"/>
    </row>
    <row r="6" spans="2:13" ht="18.75" x14ac:dyDescent="0.15">
      <c r="B6" s="3"/>
      <c r="C6" s="4"/>
      <c r="D6" s="4"/>
      <c r="E6" s="3"/>
      <c r="F6" s="3"/>
      <c r="G6" s="3"/>
      <c r="H6" s="3"/>
      <c r="I6" s="10"/>
      <c r="J6" s="3"/>
      <c r="K6" s="5"/>
      <c r="L6" s="6"/>
      <c r="M6" s="3"/>
    </row>
    <row r="7" spans="2:13" ht="25.5" x14ac:dyDescent="0.15">
      <c r="B7" s="11"/>
      <c r="C7" s="12" t="s">
        <v>18</v>
      </c>
      <c r="D7" s="13"/>
      <c r="E7" s="14"/>
      <c r="F7" s="14"/>
      <c r="G7" s="14"/>
      <c r="H7" s="14"/>
      <c r="I7" s="14"/>
      <c r="J7" s="14"/>
      <c r="K7" s="14"/>
      <c r="L7" s="15"/>
      <c r="M7" s="16"/>
    </row>
    <row r="8" spans="2:13" ht="19.5" x14ac:dyDescent="0.15">
      <c r="B8" s="17"/>
      <c r="C8" s="18"/>
      <c r="D8" s="18"/>
      <c r="E8" s="19"/>
      <c r="F8" s="19"/>
      <c r="G8" s="19"/>
      <c r="H8" s="19"/>
      <c r="I8" s="19"/>
      <c r="J8" s="20" t="s">
        <v>19</v>
      </c>
      <c r="K8" s="19"/>
      <c r="L8" s="21">
        <f>L10+L24</f>
        <v>19999998</v>
      </c>
      <c r="M8" s="22"/>
    </row>
    <row r="9" spans="2:13" ht="19.5" x14ac:dyDescent="0.15">
      <c r="B9" s="17"/>
      <c r="C9" s="18"/>
      <c r="D9" s="18"/>
      <c r="E9" s="19"/>
      <c r="F9" s="19"/>
      <c r="G9" s="19"/>
      <c r="H9" s="19"/>
      <c r="I9" s="19"/>
      <c r="J9" s="19"/>
      <c r="K9" s="19"/>
      <c r="L9" s="23"/>
      <c r="M9" s="22"/>
    </row>
    <row r="10" spans="2:13" ht="39" x14ac:dyDescent="0.15">
      <c r="B10" s="17"/>
      <c r="C10" s="18"/>
      <c r="D10" s="18"/>
      <c r="E10" s="19"/>
      <c r="F10" s="24" t="s">
        <v>16</v>
      </c>
      <c r="G10" s="25" t="s">
        <v>20</v>
      </c>
      <c r="H10" s="25" t="s">
        <v>21</v>
      </c>
      <c r="I10" s="26" t="s">
        <v>7</v>
      </c>
      <c r="J10" s="19"/>
      <c r="K10" s="19"/>
      <c r="L10" s="21">
        <f>ROUNDDOWN(SUM(L11:L20),0)</f>
        <v>9999999</v>
      </c>
      <c r="M10" s="22"/>
    </row>
    <row r="11" spans="2:13" ht="19.5" x14ac:dyDescent="0.15">
      <c r="B11" s="17"/>
      <c r="C11" s="90" t="s">
        <v>22</v>
      </c>
      <c r="D11" s="90"/>
      <c r="E11" s="19"/>
      <c r="F11" s="19"/>
      <c r="G11" s="26"/>
      <c r="H11" s="26"/>
      <c r="I11" s="26"/>
      <c r="J11" s="26"/>
      <c r="K11" s="19"/>
      <c r="L11" s="19">
        <f>IF('R8上下水道料金計算'!B9=13,D13,IF('R8上下水道料金計算'!B9=20,D14,IF('R8上下水道料金計算'!B9=25,D15,IF('R8上下水道料金計算'!B9=30,D16,IF('R8上下水道料金計算'!B9=40,D17,IF('R8上下水道料金計算'!B9=50,D18,IF('R8上下水道料金計算'!B9=75,D19,IF('R8上下水道料金計算'!B9=100,D20,IF('R8上下水道料金計算'!B9=150,D21,IF('R8上下水道料金計算'!B9=200,D22,9999999))))))))))</f>
        <v>9999999</v>
      </c>
      <c r="M11" s="22"/>
    </row>
    <row r="12" spans="2:13" ht="20.25" thickBot="1" x14ac:dyDescent="0.2">
      <c r="B12" s="17"/>
      <c r="C12" s="27" t="s">
        <v>1</v>
      </c>
      <c r="D12" s="27" t="s">
        <v>23</v>
      </c>
      <c r="E12" s="19"/>
      <c r="F12" s="28" t="s">
        <v>24</v>
      </c>
      <c r="G12" s="29"/>
      <c r="H12" s="29">
        <v>330</v>
      </c>
      <c r="I12" s="30">
        <f>IF((I4-10)&lt;0,I4,I4-I13-I14-I15-I16-I17-I18-I19-I20)</f>
        <v>0</v>
      </c>
      <c r="J12" s="19"/>
      <c r="K12" s="19"/>
      <c r="L12" s="19">
        <f>IF('R8上下水道料金計算'!B9&gt;25,(H12*I12),0)</f>
        <v>0</v>
      </c>
      <c r="M12" s="22"/>
    </row>
    <row r="13" spans="2:13" ht="20.25" thickTop="1" x14ac:dyDescent="0.15">
      <c r="B13" s="17"/>
      <c r="C13" s="31">
        <v>13</v>
      </c>
      <c r="D13" s="31">
        <v>1111</v>
      </c>
      <c r="E13" s="19"/>
      <c r="F13" s="28" t="s">
        <v>25</v>
      </c>
      <c r="G13" s="29">
        <v>173.8</v>
      </c>
      <c r="H13" s="29">
        <v>330</v>
      </c>
      <c r="I13" s="19">
        <f>IF((I4-10)&lt;0,0,(I4-10))-I14-I15-I16-I17-I18-I19-I20</f>
        <v>0</v>
      </c>
      <c r="J13" s="19"/>
      <c r="K13" s="19"/>
      <c r="L13" s="19">
        <f>IF('R8上下水道料金計算'!B9&gt;25,(H13*I13),(G13*I13))</f>
        <v>0</v>
      </c>
      <c r="M13" s="22"/>
    </row>
    <row r="14" spans="2:13" ht="19.5" x14ac:dyDescent="0.15">
      <c r="B14" s="17"/>
      <c r="C14" s="32">
        <v>20</v>
      </c>
      <c r="D14" s="32">
        <v>1815</v>
      </c>
      <c r="E14" s="19"/>
      <c r="F14" s="28" t="s">
        <v>26</v>
      </c>
      <c r="G14" s="29">
        <v>281.60000000000002</v>
      </c>
      <c r="H14" s="29">
        <v>330</v>
      </c>
      <c r="I14" s="19">
        <f>IF((I4-20)&lt;0,0,(I4-20))-I15-I16-I17-I18-I19-I20</f>
        <v>0</v>
      </c>
      <c r="J14" s="19"/>
      <c r="K14" s="19"/>
      <c r="L14" s="19">
        <f>IF('R8上下水道料金計算'!B9&gt;25,(H14*I14),(G14*I14))</f>
        <v>0</v>
      </c>
      <c r="M14" s="22"/>
    </row>
    <row r="15" spans="2:13" ht="19.5" x14ac:dyDescent="0.15">
      <c r="B15" s="17"/>
      <c r="C15" s="32">
        <v>25</v>
      </c>
      <c r="D15" s="32">
        <v>2343</v>
      </c>
      <c r="E15" s="19"/>
      <c r="F15" s="28" t="s">
        <v>27</v>
      </c>
      <c r="G15" s="29">
        <v>330</v>
      </c>
      <c r="H15" s="29">
        <v>330</v>
      </c>
      <c r="I15" s="19">
        <f>IF((I4-50)&lt;0,'R8上下水道料金計算'!E373,(I4-50))-I16-I17-I18-I19-I20</f>
        <v>0</v>
      </c>
      <c r="J15" s="19"/>
      <c r="K15" s="19"/>
      <c r="L15" s="19">
        <f>IF('R8上下水道料金計算'!B9&gt;25,(H15*I15),(G15*I15))</f>
        <v>0</v>
      </c>
      <c r="M15" s="22"/>
    </row>
    <row r="16" spans="2:13" ht="19.5" x14ac:dyDescent="0.15">
      <c r="B16" s="17"/>
      <c r="C16" s="33">
        <v>30</v>
      </c>
      <c r="D16" s="32">
        <v>3190</v>
      </c>
      <c r="E16" s="19"/>
      <c r="F16" s="28" t="s">
        <v>28</v>
      </c>
      <c r="G16" s="29">
        <v>376.2</v>
      </c>
      <c r="H16" s="29">
        <v>376.2</v>
      </c>
      <c r="I16" s="19">
        <f>IF((I4-100)&lt;0,0,(I4-100))-I17-I18-I19-I20</f>
        <v>0</v>
      </c>
      <c r="J16" s="19"/>
      <c r="K16" s="19"/>
      <c r="L16" s="19">
        <f>IF('R8上下水道料金計算'!B9&gt;25,(H16*I16),(G16*I16))</f>
        <v>0</v>
      </c>
      <c r="M16" s="22"/>
    </row>
    <row r="17" spans="2:13" ht="19.5" x14ac:dyDescent="0.15">
      <c r="B17" s="17"/>
      <c r="C17" s="33">
        <v>40</v>
      </c>
      <c r="D17" s="32">
        <v>5126</v>
      </c>
      <c r="E17" s="19"/>
      <c r="F17" s="28" t="s">
        <v>29</v>
      </c>
      <c r="G17" s="29">
        <v>422.4</v>
      </c>
      <c r="H17" s="29">
        <v>422.4</v>
      </c>
      <c r="I17" s="19">
        <f>IF((I4-200)&lt;0,0,(I4-200))-I18-I19-I20</f>
        <v>0</v>
      </c>
      <c r="J17" s="19"/>
      <c r="K17" s="19"/>
      <c r="L17" s="19">
        <f>IF('R8上下水道料金計算'!B9&gt;25,(H17*I17),(G17*I17))</f>
        <v>0</v>
      </c>
      <c r="M17" s="22"/>
    </row>
    <row r="18" spans="2:13" ht="19.5" x14ac:dyDescent="0.15">
      <c r="B18" s="17"/>
      <c r="C18" s="33">
        <v>50</v>
      </c>
      <c r="D18" s="32">
        <v>13310</v>
      </c>
      <c r="E18" s="19"/>
      <c r="F18" s="28" t="s">
        <v>30</v>
      </c>
      <c r="G18" s="29">
        <v>422.4</v>
      </c>
      <c r="H18" s="29">
        <v>431.2</v>
      </c>
      <c r="I18" s="19">
        <f>IF((I4-500)&lt;0,0,(I4-500))-I19-I20</f>
        <v>0</v>
      </c>
      <c r="J18" s="19"/>
      <c r="K18" s="19"/>
      <c r="L18" s="19">
        <f>IF('R8上下水道料金計算'!B9&gt;25,(H18*I18),(G18*I18))</f>
        <v>0</v>
      </c>
      <c r="M18" s="22"/>
    </row>
    <row r="19" spans="2:13" ht="19.5" x14ac:dyDescent="0.15">
      <c r="B19" s="17"/>
      <c r="C19" s="33">
        <v>75</v>
      </c>
      <c r="D19" s="32">
        <v>24948</v>
      </c>
      <c r="E19" s="19"/>
      <c r="F19" s="28" t="s">
        <v>31</v>
      </c>
      <c r="G19" s="29">
        <v>422.4</v>
      </c>
      <c r="H19" s="29">
        <v>470.8</v>
      </c>
      <c r="I19" s="19">
        <f>IF((I4-1000)&lt;0,0,(I4-1000))-I20</f>
        <v>0</v>
      </c>
      <c r="J19" s="19"/>
      <c r="K19" s="19"/>
      <c r="L19" s="19">
        <f>IF('R8上下水道料金計算'!B9&gt;25,(H19*I19),(G19*I19))</f>
        <v>0</v>
      </c>
      <c r="M19" s="22"/>
    </row>
    <row r="20" spans="2:13" ht="19.5" x14ac:dyDescent="0.15">
      <c r="B20" s="17"/>
      <c r="C20" s="33">
        <v>100</v>
      </c>
      <c r="D20" s="32">
        <v>44352</v>
      </c>
      <c r="E20" s="19"/>
      <c r="F20" s="28" t="s">
        <v>32</v>
      </c>
      <c r="G20" s="29">
        <v>422.4</v>
      </c>
      <c r="H20" s="29">
        <v>470.8</v>
      </c>
      <c r="I20" s="19">
        <f>IF((I4-2500)&lt;0,0,(I4-2500))</f>
        <v>0</v>
      </c>
      <c r="J20" s="19"/>
      <c r="K20" s="19"/>
      <c r="L20" s="19">
        <f>IF('R8上下水道料金計算'!B9&gt;25,(H20*I20),(G20*I20))</f>
        <v>0</v>
      </c>
      <c r="M20" s="22"/>
    </row>
    <row r="21" spans="2:13" ht="19.5" x14ac:dyDescent="0.15">
      <c r="B21" s="17"/>
      <c r="C21" s="33">
        <v>150</v>
      </c>
      <c r="D21" s="32">
        <v>110880</v>
      </c>
      <c r="E21" s="19"/>
      <c r="F21" s="18"/>
      <c r="G21" s="19"/>
      <c r="H21" s="19"/>
      <c r="I21" s="19"/>
      <c r="J21" s="19"/>
      <c r="K21" s="19"/>
      <c r="L21" s="19"/>
      <c r="M21" s="22"/>
    </row>
    <row r="22" spans="2:13" ht="19.5" x14ac:dyDescent="0.15">
      <c r="B22" s="17"/>
      <c r="C22" s="33">
        <v>200</v>
      </c>
      <c r="D22" s="32">
        <v>217602</v>
      </c>
      <c r="E22" s="19"/>
      <c r="F22" s="18"/>
      <c r="G22" s="19"/>
      <c r="H22" s="19"/>
      <c r="I22" s="19"/>
      <c r="J22" s="19"/>
      <c r="K22" s="19"/>
      <c r="L22" s="19"/>
      <c r="M22" s="22"/>
    </row>
    <row r="23" spans="2:13" ht="19.5" x14ac:dyDescent="0.15">
      <c r="B23" s="17"/>
      <c r="C23" s="19"/>
      <c r="D23" s="19"/>
      <c r="E23" s="19"/>
      <c r="F23" s="18"/>
      <c r="G23" s="19"/>
      <c r="H23" s="19"/>
      <c r="I23" s="19"/>
      <c r="J23" s="19"/>
      <c r="K23" s="19"/>
      <c r="L23" s="19"/>
      <c r="M23" s="22"/>
    </row>
    <row r="24" spans="2:13" ht="39" x14ac:dyDescent="0.15">
      <c r="B24" s="17"/>
      <c r="C24" s="18"/>
      <c r="D24" s="18"/>
      <c r="E24" s="19"/>
      <c r="F24" s="24" t="s">
        <v>17</v>
      </c>
      <c r="G24" s="25" t="s">
        <v>20</v>
      </c>
      <c r="H24" s="25" t="s">
        <v>21</v>
      </c>
      <c r="I24" s="26" t="s">
        <v>7</v>
      </c>
      <c r="J24" s="19"/>
      <c r="K24" s="19"/>
      <c r="L24" s="21">
        <f>ROUNDDOWN(SUM(L25:L34),0)</f>
        <v>9999999</v>
      </c>
      <c r="M24" s="22"/>
    </row>
    <row r="25" spans="2:13" ht="19.5" x14ac:dyDescent="0.15">
      <c r="B25" s="17"/>
      <c r="C25" s="19"/>
      <c r="D25" s="19"/>
      <c r="E25" s="19"/>
      <c r="F25" s="19"/>
      <c r="G25" s="26"/>
      <c r="H25" s="26"/>
      <c r="I25" s="26"/>
      <c r="J25" s="26"/>
      <c r="K25" s="19"/>
      <c r="L25" s="19">
        <f>L11</f>
        <v>9999999</v>
      </c>
      <c r="M25" s="22"/>
    </row>
    <row r="26" spans="2:13" ht="19.5" x14ac:dyDescent="0.15">
      <c r="B26" s="17"/>
      <c r="C26" s="19"/>
      <c r="D26" s="19"/>
      <c r="E26" s="19"/>
      <c r="F26" s="28" t="s">
        <v>24</v>
      </c>
      <c r="G26" s="29">
        <f t="shared" ref="G26:H34" si="0">G12</f>
        <v>0</v>
      </c>
      <c r="H26" s="29">
        <f t="shared" si="0"/>
        <v>330</v>
      </c>
      <c r="I26" s="30">
        <f>IF((I5-10)&lt;0,I5,I5-I27-I28-I29-I30-I31-I32-I33-I34)</f>
        <v>0</v>
      </c>
      <c r="J26" s="19"/>
      <c r="K26" s="19"/>
      <c r="L26" s="19">
        <f>IF('R8上下水道料金計算'!B9&gt;25,(H26*I26),0)</f>
        <v>0</v>
      </c>
      <c r="M26" s="22"/>
    </row>
    <row r="27" spans="2:13" ht="19.5" x14ac:dyDescent="0.15">
      <c r="B27" s="17"/>
      <c r="C27" s="19"/>
      <c r="D27" s="19"/>
      <c r="E27" s="19"/>
      <c r="F27" s="28" t="s">
        <v>25</v>
      </c>
      <c r="G27" s="29">
        <f t="shared" si="0"/>
        <v>173.8</v>
      </c>
      <c r="H27" s="29">
        <f t="shared" si="0"/>
        <v>330</v>
      </c>
      <c r="I27" s="19">
        <f>IF((I5-10)&lt;0,0,(I5-10))-I28-I29-I30-I31-I32-I33-I34</f>
        <v>0</v>
      </c>
      <c r="J27" s="19"/>
      <c r="K27" s="19"/>
      <c r="L27" s="19">
        <f>IF('R8上下水道料金計算'!B9&gt;25,(H27*I27),(G27*I27))</f>
        <v>0</v>
      </c>
      <c r="M27" s="22"/>
    </row>
    <row r="28" spans="2:13" ht="19.5" x14ac:dyDescent="0.15">
      <c r="B28" s="17"/>
      <c r="C28" s="19"/>
      <c r="D28" s="19"/>
      <c r="E28" s="19"/>
      <c r="F28" s="28" t="s">
        <v>26</v>
      </c>
      <c r="G28" s="29">
        <f t="shared" si="0"/>
        <v>281.60000000000002</v>
      </c>
      <c r="H28" s="29">
        <f t="shared" si="0"/>
        <v>330</v>
      </c>
      <c r="I28" s="19">
        <f>IF((I5-20)&lt;0,0,(I5-20))-I29-I30-I31-I32-I33-I34</f>
        <v>0</v>
      </c>
      <c r="J28" s="19"/>
      <c r="K28" s="19"/>
      <c r="L28" s="19">
        <f>IF('R8上下水道料金計算'!B9&gt;25,(H28*I28),(G28*I28))</f>
        <v>0</v>
      </c>
      <c r="M28" s="22"/>
    </row>
    <row r="29" spans="2:13" ht="19.5" x14ac:dyDescent="0.15">
      <c r="B29" s="17"/>
      <c r="C29" s="19"/>
      <c r="D29" s="19"/>
      <c r="E29" s="19"/>
      <c r="F29" s="28" t="s">
        <v>27</v>
      </c>
      <c r="G29" s="29">
        <f t="shared" si="0"/>
        <v>330</v>
      </c>
      <c r="H29" s="29">
        <f t="shared" si="0"/>
        <v>330</v>
      </c>
      <c r="I29" s="19">
        <f>IF((I5-50)&lt;0,'R8上下水道料金計算'!E388,(I5-50))-I30-I31-I32-I33-I34</f>
        <v>0</v>
      </c>
      <c r="J29" s="19"/>
      <c r="K29" s="19"/>
      <c r="L29" s="19">
        <f>IF('R8上下水道料金計算'!B9&gt;25,(H29*I29),(G29*I29))</f>
        <v>0</v>
      </c>
      <c r="M29" s="22"/>
    </row>
    <row r="30" spans="2:13" ht="19.5" x14ac:dyDescent="0.15">
      <c r="B30" s="17"/>
      <c r="C30" s="19"/>
      <c r="D30" s="19"/>
      <c r="E30" s="19"/>
      <c r="F30" s="28" t="s">
        <v>28</v>
      </c>
      <c r="G30" s="29">
        <f t="shared" si="0"/>
        <v>376.2</v>
      </c>
      <c r="H30" s="29">
        <f t="shared" si="0"/>
        <v>376.2</v>
      </c>
      <c r="I30" s="19">
        <f>IF((I5-100)&lt;0,0,(I5-100))-I31-I32-I33-I34</f>
        <v>0</v>
      </c>
      <c r="J30" s="19"/>
      <c r="K30" s="19"/>
      <c r="L30" s="19">
        <f>IF('R8上下水道料金計算'!B9&gt;25,(H30*I30),(G30*I30))</f>
        <v>0</v>
      </c>
      <c r="M30" s="22"/>
    </row>
    <row r="31" spans="2:13" ht="19.5" x14ac:dyDescent="0.15">
      <c r="B31" s="17"/>
      <c r="C31" s="19"/>
      <c r="D31" s="19"/>
      <c r="E31" s="19"/>
      <c r="F31" s="28" t="s">
        <v>29</v>
      </c>
      <c r="G31" s="29">
        <f t="shared" si="0"/>
        <v>422.4</v>
      </c>
      <c r="H31" s="29">
        <f t="shared" si="0"/>
        <v>422.4</v>
      </c>
      <c r="I31" s="19">
        <f>IF((I5-200)&lt;0,0,(I5-200))-I32-I33-I34</f>
        <v>0</v>
      </c>
      <c r="J31" s="19"/>
      <c r="K31" s="19"/>
      <c r="L31" s="19">
        <f>IF('R8上下水道料金計算'!B9&gt;25,(H31*I31),(G31*I31))</f>
        <v>0</v>
      </c>
      <c r="M31" s="22"/>
    </row>
    <row r="32" spans="2:13" ht="19.5" x14ac:dyDescent="0.15">
      <c r="B32" s="17"/>
      <c r="C32" s="19"/>
      <c r="D32" s="19"/>
      <c r="E32" s="19"/>
      <c r="F32" s="28" t="s">
        <v>30</v>
      </c>
      <c r="G32" s="29">
        <f t="shared" si="0"/>
        <v>422.4</v>
      </c>
      <c r="H32" s="29">
        <f t="shared" si="0"/>
        <v>431.2</v>
      </c>
      <c r="I32" s="19">
        <f>IF((I5-500)&lt;0,0,(I5-500))-I33-I34</f>
        <v>0</v>
      </c>
      <c r="J32" s="19"/>
      <c r="K32" s="19"/>
      <c r="L32" s="19">
        <f>IF('R8上下水道料金計算'!B9&gt;25,(H32*I32),(G32*I32))</f>
        <v>0</v>
      </c>
      <c r="M32" s="22"/>
    </row>
    <row r="33" spans="2:13" ht="19.5" x14ac:dyDescent="0.15">
      <c r="B33" s="17"/>
      <c r="C33" s="19"/>
      <c r="D33" s="19"/>
      <c r="E33" s="19"/>
      <c r="F33" s="28" t="s">
        <v>31</v>
      </c>
      <c r="G33" s="29">
        <f t="shared" si="0"/>
        <v>422.4</v>
      </c>
      <c r="H33" s="29">
        <f t="shared" si="0"/>
        <v>470.8</v>
      </c>
      <c r="I33" s="19">
        <f>IF((I5-1000)&lt;0,0,(I5-1000))-I34</f>
        <v>0</v>
      </c>
      <c r="J33" s="19"/>
      <c r="K33" s="19"/>
      <c r="L33" s="19">
        <f>IF('R8上下水道料金計算'!B9&gt;25,(H33*I33),(G33*I33))</f>
        <v>0</v>
      </c>
      <c r="M33" s="22"/>
    </row>
    <row r="34" spans="2:13" ht="19.5" x14ac:dyDescent="0.15">
      <c r="B34" s="17"/>
      <c r="C34" s="19"/>
      <c r="D34" s="19"/>
      <c r="E34" s="19"/>
      <c r="F34" s="28" t="s">
        <v>32</v>
      </c>
      <c r="G34" s="29">
        <f t="shared" si="0"/>
        <v>422.4</v>
      </c>
      <c r="H34" s="29">
        <f t="shared" si="0"/>
        <v>470.8</v>
      </c>
      <c r="I34" s="19">
        <f>IF((I5-2500)&lt;0,0,(I5-2500))</f>
        <v>0</v>
      </c>
      <c r="J34" s="19"/>
      <c r="K34" s="19"/>
      <c r="L34" s="19">
        <f>IF('R8上下水道料金計算'!B9&gt;25,(H34*I34),(G34*I34))</f>
        <v>0</v>
      </c>
      <c r="M34" s="22"/>
    </row>
    <row r="35" spans="2:13" ht="19.5" x14ac:dyDescent="0.15">
      <c r="B35" s="34"/>
      <c r="C35" s="35"/>
      <c r="D35" s="35"/>
      <c r="E35" s="35"/>
      <c r="F35" s="36"/>
      <c r="G35" s="35"/>
      <c r="H35" s="35"/>
      <c r="I35" s="35"/>
      <c r="J35" s="35"/>
      <c r="K35" s="35"/>
      <c r="L35" s="35"/>
      <c r="M35" s="37"/>
    </row>
    <row r="36" spans="2:13" ht="19.5" x14ac:dyDescent="0.15">
      <c r="B36" s="3"/>
      <c r="C36" s="38"/>
      <c r="D36" s="38"/>
      <c r="E36" s="38"/>
      <c r="F36" s="39"/>
      <c r="G36" s="38"/>
      <c r="H36" s="38"/>
      <c r="I36" s="38"/>
      <c r="J36" s="38"/>
      <c r="K36" s="38"/>
      <c r="L36" s="38"/>
      <c r="M36" s="3"/>
    </row>
    <row r="37" spans="2:13" ht="19.5" x14ac:dyDescent="0.15">
      <c r="B37" s="3"/>
      <c r="C37" s="38"/>
      <c r="D37" s="38"/>
      <c r="E37" s="38"/>
      <c r="F37" s="39"/>
      <c r="G37" s="38"/>
      <c r="H37" s="38"/>
      <c r="I37" s="38"/>
      <c r="J37" s="38"/>
      <c r="K37" s="38"/>
      <c r="L37" s="38"/>
      <c r="M37" s="3"/>
    </row>
    <row r="38" spans="2:13" ht="19.5" x14ac:dyDescent="0.15">
      <c r="B38" s="11"/>
      <c r="C38" s="40" t="s">
        <v>33</v>
      </c>
      <c r="D38" s="41"/>
      <c r="E38" s="42"/>
      <c r="F38" s="42"/>
      <c r="G38" s="42"/>
      <c r="H38" s="42"/>
      <c r="I38" s="42"/>
      <c r="J38" s="42"/>
      <c r="K38" s="42"/>
      <c r="L38" s="43"/>
      <c r="M38" s="16"/>
    </row>
    <row r="39" spans="2:13" ht="19.5" x14ac:dyDescent="0.15">
      <c r="B39" s="17"/>
      <c r="C39" s="18"/>
      <c r="D39" s="18"/>
      <c r="E39" s="19"/>
      <c r="F39" s="19"/>
      <c r="G39" s="19"/>
      <c r="H39" s="19"/>
      <c r="I39" s="19"/>
      <c r="J39" s="20" t="s">
        <v>19</v>
      </c>
      <c r="K39" s="19"/>
      <c r="L39" s="44">
        <f>ROUNDDOWN(L41+L55,0)</f>
        <v>19999998</v>
      </c>
      <c r="M39" s="22"/>
    </row>
    <row r="40" spans="2:13" ht="19.5" x14ac:dyDescent="0.15">
      <c r="B40" s="17"/>
      <c r="C40" s="18"/>
      <c r="D40" s="18"/>
      <c r="E40" s="19"/>
      <c r="F40" s="19"/>
      <c r="G40" s="19"/>
      <c r="H40" s="19"/>
      <c r="I40" s="19"/>
      <c r="J40" s="19"/>
      <c r="K40" s="19"/>
      <c r="L40" s="23"/>
      <c r="M40" s="22"/>
    </row>
    <row r="41" spans="2:13" ht="39" x14ac:dyDescent="0.15">
      <c r="B41" s="17"/>
      <c r="C41" s="18"/>
      <c r="D41" s="18"/>
      <c r="E41" s="19"/>
      <c r="F41" s="24" t="s">
        <v>16</v>
      </c>
      <c r="G41" s="25" t="s">
        <v>20</v>
      </c>
      <c r="H41" s="25" t="s">
        <v>21</v>
      </c>
      <c r="I41" s="26" t="s">
        <v>7</v>
      </c>
      <c r="J41" s="19"/>
      <c r="K41" s="19"/>
      <c r="L41" s="44">
        <f>SUM(L42:L51)</f>
        <v>9999999</v>
      </c>
      <c r="M41" s="22"/>
    </row>
    <row r="42" spans="2:13" ht="19.5" x14ac:dyDescent="0.15">
      <c r="B42" s="17"/>
      <c r="C42" s="90" t="s">
        <v>22</v>
      </c>
      <c r="D42" s="90"/>
      <c r="E42" s="19"/>
      <c r="F42" s="19"/>
      <c r="G42" s="26"/>
      <c r="H42" s="26"/>
      <c r="I42" s="26"/>
      <c r="J42" s="26"/>
      <c r="K42" s="19"/>
      <c r="L42" s="19">
        <f>IF('R8上下水道料金計算'!B9=13,D44,IF('R8上下水道料金計算'!B9=20,D45,IF('R8上下水道料金計算'!B9=25,D46,IF('R8上下水道料金計算'!B9=30,D47,IF('R8上下水道料金計算'!B9=40,D48,IF('R8上下水道料金計算'!B9=50,D49,IF('R8上下水道料金計算'!B9=75,D50,IF('R8上下水道料金計算'!B9=100,D51,IF('R8上下水道料金計算'!B9=150,D52,IF('R8上下水道料金計算'!B9=200,D53,9999999))))))))))</f>
        <v>9999999</v>
      </c>
      <c r="M42" s="22"/>
    </row>
    <row r="43" spans="2:13" ht="20.25" thickBot="1" x14ac:dyDescent="0.2">
      <c r="B43" s="17"/>
      <c r="C43" s="27" t="s">
        <v>1</v>
      </c>
      <c r="D43" s="27" t="s">
        <v>23</v>
      </c>
      <c r="E43" s="19"/>
      <c r="F43" s="28" t="s">
        <v>24</v>
      </c>
      <c r="G43" s="29">
        <v>11</v>
      </c>
      <c r="H43" s="29">
        <v>420.2</v>
      </c>
      <c r="I43" s="19">
        <f t="shared" ref="I43:I51" si="1">I12</f>
        <v>0</v>
      </c>
      <c r="J43" s="19"/>
      <c r="K43" s="19"/>
      <c r="L43" s="19">
        <f>IF('R8上下水道料金計算'!B9&gt;25,(H43*I43),G43*I43)</f>
        <v>0</v>
      </c>
      <c r="M43" s="22"/>
    </row>
    <row r="44" spans="2:13" ht="20.25" thickTop="1" x14ac:dyDescent="0.15">
      <c r="B44" s="17"/>
      <c r="C44" s="31">
        <v>13</v>
      </c>
      <c r="D44" s="31">
        <v>1331</v>
      </c>
      <c r="E44" s="19"/>
      <c r="F44" s="28" t="s">
        <v>25</v>
      </c>
      <c r="G44" s="29">
        <v>222.2</v>
      </c>
      <c r="H44" s="29">
        <v>420.2</v>
      </c>
      <c r="I44" s="19">
        <f t="shared" si="1"/>
        <v>0</v>
      </c>
      <c r="J44" s="19"/>
      <c r="K44" s="19"/>
      <c r="L44" s="19">
        <f>IF('R8上下水道料金計算'!B9&gt;25,(H44*I44),(G44*I44))</f>
        <v>0</v>
      </c>
      <c r="M44" s="22"/>
    </row>
    <row r="45" spans="2:13" ht="19.5" x14ac:dyDescent="0.15">
      <c r="B45" s="17"/>
      <c r="C45" s="32">
        <v>20</v>
      </c>
      <c r="D45" s="32">
        <v>2211</v>
      </c>
      <c r="E45" s="19"/>
      <c r="F45" s="28" t="s">
        <v>26</v>
      </c>
      <c r="G45" s="29">
        <v>358.6</v>
      </c>
      <c r="H45" s="29">
        <v>420.2</v>
      </c>
      <c r="I45" s="19">
        <f t="shared" si="1"/>
        <v>0</v>
      </c>
      <c r="J45" s="19"/>
      <c r="K45" s="19"/>
      <c r="L45" s="19">
        <f>IF('R8上下水道料金計算'!B9&gt;25,(H45*I45),(G45*I45))</f>
        <v>0</v>
      </c>
      <c r="M45" s="22"/>
    </row>
    <row r="46" spans="2:13" ht="19.5" x14ac:dyDescent="0.15">
      <c r="B46" s="17"/>
      <c r="C46" s="32">
        <v>25</v>
      </c>
      <c r="D46" s="32">
        <v>2882</v>
      </c>
      <c r="E46" s="19"/>
      <c r="F46" s="28" t="s">
        <v>27</v>
      </c>
      <c r="G46" s="29">
        <v>420.2</v>
      </c>
      <c r="H46" s="29">
        <v>420.2</v>
      </c>
      <c r="I46" s="19">
        <f t="shared" si="1"/>
        <v>0</v>
      </c>
      <c r="J46" s="19"/>
      <c r="K46" s="19"/>
      <c r="L46" s="19">
        <f>IF('R8上下水道料金計算'!B9&gt;25,(H46*I46),(G46*I46))</f>
        <v>0</v>
      </c>
      <c r="M46" s="22"/>
    </row>
    <row r="47" spans="2:13" ht="19.5" x14ac:dyDescent="0.15">
      <c r="B47" s="17"/>
      <c r="C47" s="33">
        <v>30</v>
      </c>
      <c r="D47" s="32">
        <v>4037</v>
      </c>
      <c r="E47" s="19"/>
      <c r="F47" s="28" t="s">
        <v>28</v>
      </c>
      <c r="G47" s="29">
        <v>477.4</v>
      </c>
      <c r="H47" s="29">
        <v>477.4</v>
      </c>
      <c r="I47" s="19">
        <f t="shared" si="1"/>
        <v>0</v>
      </c>
      <c r="J47" s="19"/>
      <c r="K47" s="19"/>
      <c r="L47" s="19">
        <f>IF('R8上下水道料金計算'!B9&gt;25,(H47*I47),(G47*I47))</f>
        <v>0</v>
      </c>
      <c r="M47" s="22"/>
    </row>
    <row r="48" spans="2:13" ht="19.5" x14ac:dyDescent="0.15">
      <c r="B48" s="17"/>
      <c r="C48" s="33">
        <v>40</v>
      </c>
      <c r="D48" s="32">
        <v>6490</v>
      </c>
      <c r="E48" s="19"/>
      <c r="F48" s="28" t="s">
        <v>29</v>
      </c>
      <c r="G48" s="29">
        <v>532.4</v>
      </c>
      <c r="H48" s="29">
        <v>534.6</v>
      </c>
      <c r="I48" s="19">
        <f t="shared" si="1"/>
        <v>0</v>
      </c>
      <c r="J48" s="19"/>
      <c r="K48" s="19"/>
      <c r="L48" s="19">
        <f>IF('R8上下水道料金計算'!B9&gt;25,(H48*I48),(G48*I48))</f>
        <v>0</v>
      </c>
      <c r="M48" s="22"/>
    </row>
    <row r="49" spans="2:13" ht="19.5" x14ac:dyDescent="0.15">
      <c r="B49" s="17"/>
      <c r="C49" s="33">
        <v>50</v>
      </c>
      <c r="D49" s="32">
        <v>16863</v>
      </c>
      <c r="E49" s="19"/>
      <c r="F49" s="28" t="s">
        <v>30</v>
      </c>
      <c r="G49" s="29">
        <v>532.4</v>
      </c>
      <c r="H49" s="29">
        <v>545.6</v>
      </c>
      <c r="I49" s="19">
        <f t="shared" si="1"/>
        <v>0</v>
      </c>
      <c r="J49" s="19"/>
      <c r="K49" s="19"/>
      <c r="L49" s="19">
        <f>IF('R8上下水道料金計算'!B9&gt;25,(H49*I49),(G49*I49))</f>
        <v>0</v>
      </c>
      <c r="M49" s="22"/>
    </row>
    <row r="50" spans="2:13" ht="19.5" x14ac:dyDescent="0.15">
      <c r="B50" s="17"/>
      <c r="C50" s="33">
        <v>75</v>
      </c>
      <c r="D50" s="32">
        <v>31614</v>
      </c>
      <c r="E50" s="19"/>
      <c r="F50" s="28" t="s">
        <v>31</v>
      </c>
      <c r="G50" s="29">
        <v>532.4</v>
      </c>
      <c r="H50" s="29">
        <v>594</v>
      </c>
      <c r="I50" s="19">
        <f t="shared" si="1"/>
        <v>0</v>
      </c>
      <c r="J50" s="19"/>
      <c r="K50" s="19"/>
      <c r="L50" s="19">
        <f>IF('R8上下水道料金計算'!B9&gt;25,(H50*I50),(G50*I50))</f>
        <v>0</v>
      </c>
      <c r="M50" s="22"/>
    </row>
    <row r="51" spans="2:13" ht="19.5" x14ac:dyDescent="0.15">
      <c r="B51" s="17"/>
      <c r="C51" s="33">
        <v>100</v>
      </c>
      <c r="D51" s="32">
        <v>56210</v>
      </c>
      <c r="E51" s="19"/>
      <c r="F51" s="28" t="s">
        <v>32</v>
      </c>
      <c r="G51" s="29">
        <v>532.4</v>
      </c>
      <c r="H51" s="29">
        <v>594</v>
      </c>
      <c r="I51" s="19">
        <f t="shared" si="1"/>
        <v>0</v>
      </c>
      <c r="J51" s="19"/>
      <c r="K51" s="19"/>
      <c r="L51" s="19">
        <f>IF('R8上下水道料金計算'!B9&gt;25,(H51*I51),(G51*I51))</f>
        <v>0</v>
      </c>
      <c r="M51" s="22"/>
    </row>
    <row r="52" spans="2:13" ht="19.5" x14ac:dyDescent="0.15">
      <c r="B52" s="17"/>
      <c r="C52" s="33">
        <v>150</v>
      </c>
      <c r="D52" s="32">
        <v>140525</v>
      </c>
      <c r="E52" s="19"/>
      <c r="F52" s="18"/>
      <c r="G52" s="19"/>
      <c r="H52" s="19"/>
      <c r="I52" s="19"/>
      <c r="J52" s="19"/>
      <c r="K52" s="19"/>
      <c r="L52" s="19"/>
      <c r="M52" s="22"/>
    </row>
    <row r="53" spans="2:13" ht="19.5" x14ac:dyDescent="0.15">
      <c r="B53" s="17"/>
      <c r="C53" s="33">
        <v>200</v>
      </c>
      <c r="D53" s="32">
        <v>275781</v>
      </c>
      <c r="E53" s="19"/>
      <c r="F53" s="18"/>
      <c r="G53" s="19"/>
      <c r="H53" s="19"/>
      <c r="I53" s="19"/>
      <c r="J53" s="19"/>
      <c r="K53" s="19"/>
      <c r="L53" s="19"/>
      <c r="M53" s="22"/>
    </row>
    <row r="54" spans="2:13" ht="19.5" x14ac:dyDescent="0.15">
      <c r="B54" s="17"/>
      <c r="C54" s="19"/>
      <c r="D54" s="19"/>
      <c r="E54" s="19"/>
      <c r="F54" s="18"/>
      <c r="G54" s="19"/>
      <c r="H54" s="19"/>
      <c r="I54" s="19"/>
      <c r="J54" s="19"/>
      <c r="K54" s="19"/>
      <c r="L54" s="19"/>
      <c r="M54" s="22"/>
    </row>
    <row r="55" spans="2:13" ht="39" x14ac:dyDescent="0.15">
      <c r="B55" s="17"/>
      <c r="C55" s="18"/>
      <c r="D55" s="18"/>
      <c r="E55" s="19"/>
      <c r="F55" s="24" t="s">
        <v>17</v>
      </c>
      <c r="G55" s="25" t="s">
        <v>20</v>
      </c>
      <c r="H55" s="25" t="s">
        <v>21</v>
      </c>
      <c r="I55" s="26" t="s">
        <v>7</v>
      </c>
      <c r="J55" s="19"/>
      <c r="K55" s="19"/>
      <c r="L55" s="44">
        <f>SUM(L56:L65)</f>
        <v>9999999</v>
      </c>
      <c r="M55" s="22"/>
    </row>
    <row r="56" spans="2:13" ht="19.5" x14ac:dyDescent="0.15">
      <c r="B56" s="17"/>
      <c r="C56" s="19"/>
      <c r="D56" s="19"/>
      <c r="E56" s="19"/>
      <c r="F56" s="19"/>
      <c r="G56" s="26"/>
      <c r="H56" s="26"/>
      <c r="I56" s="26"/>
      <c r="J56" s="26"/>
      <c r="K56" s="19"/>
      <c r="L56" s="19">
        <f>L42</f>
        <v>9999999</v>
      </c>
      <c r="M56" s="22"/>
    </row>
    <row r="57" spans="2:13" ht="19.5" x14ac:dyDescent="0.15">
      <c r="B57" s="17"/>
      <c r="C57" s="19"/>
      <c r="D57" s="19"/>
      <c r="E57" s="19"/>
      <c r="F57" s="28" t="s">
        <v>24</v>
      </c>
      <c r="G57" s="29">
        <f t="shared" ref="G57:H65" si="2">G43</f>
        <v>11</v>
      </c>
      <c r="H57" s="29">
        <f t="shared" si="2"/>
        <v>420.2</v>
      </c>
      <c r="I57" s="19">
        <f t="shared" ref="I57:I65" si="3">I26</f>
        <v>0</v>
      </c>
      <c r="J57" s="19"/>
      <c r="K57" s="19"/>
      <c r="L57" s="19">
        <f>IF('R8上下水道料金計算'!B9&gt;25,(H57*I57),G57*I57)</f>
        <v>0</v>
      </c>
      <c r="M57" s="22"/>
    </row>
    <row r="58" spans="2:13" ht="19.5" x14ac:dyDescent="0.15">
      <c r="B58" s="17"/>
      <c r="C58" s="19"/>
      <c r="D58" s="19"/>
      <c r="E58" s="19"/>
      <c r="F58" s="28" t="s">
        <v>25</v>
      </c>
      <c r="G58" s="29">
        <f t="shared" si="2"/>
        <v>222.2</v>
      </c>
      <c r="H58" s="29">
        <f t="shared" si="2"/>
        <v>420.2</v>
      </c>
      <c r="I58" s="19">
        <f t="shared" si="3"/>
        <v>0</v>
      </c>
      <c r="J58" s="19"/>
      <c r="K58" s="19"/>
      <c r="L58" s="19">
        <f>IF('R8上下水道料金計算'!B9&gt;25,(H58*I58),(G58*I58))</f>
        <v>0</v>
      </c>
      <c r="M58" s="22"/>
    </row>
    <row r="59" spans="2:13" ht="19.5" x14ac:dyDescent="0.15">
      <c r="B59" s="17"/>
      <c r="C59" s="19"/>
      <c r="D59" s="19"/>
      <c r="E59" s="19"/>
      <c r="F59" s="28" t="s">
        <v>26</v>
      </c>
      <c r="G59" s="29">
        <f t="shared" si="2"/>
        <v>358.6</v>
      </c>
      <c r="H59" s="29">
        <f t="shared" si="2"/>
        <v>420.2</v>
      </c>
      <c r="I59" s="19">
        <f t="shared" si="3"/>
        <v>0</v>
      </c>
      <c r="J59" s="19"/>
      <c r="K59" s="19"/>
      <c r="L59" s="19">
        <f>IF('R8上下水道料金計算'!B9&gt;25,(H59*I59),(G59*I59))</f>
        <v>0</v>
      </c>
      <c r="M59" s="22"/>
    </row>
    <row r="60" spans="2:13" ht="19.5" x14ac:dyDescent="0.15">
      <c r="B60" s="17"/>
      <c r="C60" s="19"/>
      <c r="D60" s="19"/>
      <c r="E60" s="19"/>
      <c r="F60" s="28" t="s">
        <v>27</v>
      </c>
      <c r="G60" s="29">
        <f t="shared" si="2"/>
        <v>420.2</v>
      </c>
      <c r="H60" s="29">
        <f t="shared" si="2"/>
        <v>420.2</v>
      </c>
      <c r="I60" s="19">
        <f t="shared" si="3"/>
        <v>0</v>
      </c>
      <c r="J60" s="19"/>
      <c r="K60" s="19"/>
      <c r="L60" s="19">
        <f>IF('R8上下水道料金計算'!B9&gt;25,(H60*I60),(G60*I60))</f>
        <v>0</v>
      </c>
      <c r="M60" s="22"/>
    </row>
    <row r="61" spans="2:13" ht="19.5" x14ac:dyDescent="0.15">
      <c r="B61" s="17"/>
      <c r="C61" s="19"/>
      <c r="D61" s="19"/>
      <c r="E61" s="19"/>
      <c r="F61" s="28" t="s">
        <v>28</v>
      </c>
      <c r="G61" s="29">
        <f t="shared" si="2"/>
        <v>477.4</v>
      </c>
      <c r="H61" s="29">
        <f t="shared" si="2"/>
        <v>477.4</v>
      </c>
      <c r="I61" s="19">
        <f t="shared" si="3"/>
        <v>0</v>
      </c>
      <c r="J61" s="19"/>
      <c r="K61" s="19"/>
      <c r="L61" s="19">
        <f>IF('R8上下水道料金計算'!B9&gt;25,(H61*I61),(G61*I61))</f>
        <v>0</v>
      </c>
      <c r="M61" s="22"/>
    </row>
    <row r="62" spans="2:13" ht="19.5" x14ac:dyDescent="0.15">
      <c r="B62" s="17"/>
      <c r="C62" s="19"/>
      <c r="D62" s="19"/>
      <c r="E62" s="19"/>
      <c r="F62" s="28" t="s">
        <v>29</v>
      </c>
      <c r="G62" s="29">
        <f t="shared" si="2"/>
        <v>532.4</v>
      </c>
      <c r="H62" s="29">
        <f t="shared" si="2"/>
        <v>534.6</v>
      </c>
      <c r="I62" s="19">
        <f t="shared" si="3"/>
        <v>0</v>
      </c>
      <c r="J62" s="19"/>
      <c r="K62" s="19"/>
      <c r="L62" s="19">
        <f>IF('R8上下水道料金計算'!B9&gt;25,(H62*I62),(G62*I62))</f>
        <v>0</v>
      </c>
      <c r="M62" s="22"/>
    </row>
    <row r="63" spans="2:13" ht="19.5" x14ac:dyDescent="0.15">
      <c r="B63" s="17"/>
      <c r="C63" s="19"/>
      <c r="D63" s="19"/>
      <c r="E63" s="19"/>
      <c r="F63" s="28" t="s">
        <v>30</v>
      </c>
      <c r="G63" s="29">
        <f t="shared" si="2"/>
        <v>532.4</v>
      </c>
      <c r="H63" s="29">
        <f t="shared" si="2"/>
        <v>545.6</v>
      </c>
      <c r="I63" s="19">
        <f t="shared" si="3"/>
        <v>0</v>
      </c>
      <c r="J63" s="19"/>
      <c r="K63" s="19"/>
      <c r="L63" s="19">
        <f>IF('R8上下水道料金計算'!B9&gt;25,(H63*I63),(G63*I63))</f>
        <v>0</v>
      </c>
      <c r="M63" s="22"/>
    </row>
    <row r="64" spans="2:13" ht="19.5" x14ac:dyDescent="0.15">
      <c r="B64" s="17"/>
      <c r="C64" s="19"/>
      <c r="D64" s="19"/>
      <c r="E64" s="19"/>
      <c r="F64" s="28" t="s">
        <v>31</v>
      </c>
      <c r="G64" s="29">
        <f t="shared" si="2"/>
        <v>532.4</v>
      </c>
      <c r="H64" s="29">
        <f t="shared" si="2"/>
        <v>594</v>
      </c>
      <c r="I64" s="19">
        <f t="shared" si="3"/>
        <v>0</v>
      </c>
      <c r="J64" s="19"/>
      <c r="K64" s="19"/>
      <c r="L64" s="19">
        <f>IF('R8上下水道料金計算'!B9&gt;25,(H64*I64),(G64*I64))</f>
        <v>0</v>
      </c>
      <c r="M64" s="22"/>
    </row>
    <row r="65" spans="2:13" ht="19.5" x14ac:dyDescent="0.15">
      <c r="B65" s="17"/>
      <c r="C65" s="19"/>
      <c r="D65" s="19"/>
      <c r="E65" s="19"/>
      <c r="F65" s="28" t="s">
        <v>32</v>
      </c>
      <c r="G65" s="29">
        <f t="shared" si="2"/>
        <v>532.4</v>
      </c>
      <c r="H65" s="29">
        <f t="shared" si="2"/>
        <v>594</v>
      </c>
      <c r="I65" s="19">
        <f t="shared" si="3"/>
        <v>0</v>
      </c>
      <c r="J65" s="19"/>
      <c r="K65" s="19"/>
      <c r="L65" s="19">
        <f>IF('R8上下水道料金計算'!B9&gt;25,(H65*I65),(G65*I65))</f>
        <v>0</v>
      </c>
      <c r="M65" s="22"/>
    </row>
    <row r="66" spans="2:13" ht="19.5" x14ac:dyDescent="0.15">
      <c r="B66" s="34"/>
      <c r="C66" s="35"/>
      <c r="D66" s="35"/>
      <c r="E66" s="35"/>
      <c r="F66" s="36"/>
      <c r="G66" s="35"/>
      <c r="H66" s="35"/>
      <c r="I66" s="35"/>
      <c r="J66" s="35"/>
      <c r="K66" s="35"/>
      <c r="L66" s="35"/>
      <c r="M66" s="37"/>
    </row>
    <row r="67" spans="2:13" ht="19.5" x14ac:dyDescent="0.15">
      <c r="B67" s="3"/>
      <c r="C67" s="38"/>
      <c r="D67" s="38"/>
      <c r="E67" s="38"/>
      <c r="F67" s="39"/>
      <c r="G67" s="38"/>
      <c r="H67" s="38"/>
      <c r="I67" s="38"/>
      <c r="J67" s="38"/>
      <c r="K67" s="38"/>
      <c r="L67" s="38"/>
      <c r="M67" s="3"/>
    </row>
    <row r="68" spans="2:13" ht="19.5" x14ac:dyDescent="0.15">
      <c r="B68" s="5"/>
      <c r="C68" s="19"/>
      <c r="D68" s="19"/>
      <c r="E68" s="19"/>
      <c r="F68" s="18"/>
      <c r="G68" s="19"/>
      <c r="H68" s="19"/>
      <c r="I68" s="19"/>
      <c r="J68" s="19"/>
      <c r="K68" s="19"/>
      <c r="L68" s="19"/>
      <c r="M68" s="5"/>
    </row>
    <row r="69" spans="2:13" ht="19.5" x14ac:dyDescent="0.15">
      <c r="B69" s="45"/>
      <c r="C69" s="46" t="s">
        <v>34</v>
      </c>
      <c r="D69" s="47"/>
      <c r="E69" s="47"/>
      <c r="F69" s="42"/>
      <c r="G69" s="42"/>
      <c r="H69" s="42"/>
      <c r="I69" s="42"/>
      <c r="J69" s="42"/>
      <c r="K69" s="42"/>
      <c r="L69" s="42"/>
      <c r="M69" s="16"/>
    </row>
    <row r="70" spans="2:13" ht="19.5" x14ac:dyDescent="0.15">
      <c r="B70" s="17"/>
      <c r="C70" s="19"/>
      <c r="D70" s="19"/>
      <c r="E70" s="19"/>
      <c r="F70" s="19"/>
      <c r="G70" s="19"/>
      <c r="H70" s="19"/>
      <c r="I70" s="19"/>
      <c r="J70" s="20" t="s">
        <v>19</v>
      </c>
      <c r="K70" s="19"/>
      <c r="L70" s="48">
        <f>L72+L84</f>
        <v>1950</v>
      </c>
      <c r="M70" s="22"/>
    </row>
    <row r="71" spans="2:13" ht="19.5" x14ac:dyDescent="0.15">
      <c r="B71" s="17"/>
      <c r="C71" s="19"/>
      <c r="D71" s="19"/>
      <c r="E71" s="19"/>
      <c r="F71" s="19"/>
      <c r="G71" s="19"/>
      <c r="H71" s="19"/>
      <c r="I71" s="19"/>
      <c r="J71" s="20"/>
      <c r="K71" s="19"/>
      <c r="L71" s="23"/>
      <c r="M71" s="22"/>
    </row>
    <row r="72" spans="2:13" ht="19.5" x14ac:dyDescent="0.15">
      <c r="B72" s="17"/>
      <c r="C72" s="19"/>
      <c r="D72" s="19"/>
      <c r="E72" s="19"/>
      <c r="F72" s="24" t="s">
        <v>16</v>
      </c>
      <c r="G72" s="19"/>
      <c r="H72" s="19"/>
      <c r="I72" s="19"/>
      <c r="J72" s="19"/>
      <c r="K72" s="19"/>
      <c r="L72" s="48">
        <f>ROUNDDOWN(SUM(L74:L82),0)</f>
        <v>975</v>
      </c>
      <c r="M72" s="22"/>
    </row>
    <row r="73" spans="2:13" ht="19.5" x14ac:dyDescent="0.15">
      <c r="B73" s="17"/>
      <c r="C73" s="91" t="s">
        <v>22</v>
      </c>
      <c r="D73" s="92"/>
      <c r="E73" s="19"/>
      <c r="F73" s="19"/>
      <c r="G73" s="26" t="s">
        <v>23</v>
      </c>
      <c r="H73" s="26"/>
      <c r="I73" s="26" t="s">
        <v>7</v>
      </c>
      <c r="J73" s="26"/>
      <c r="K73" s="19"/>
      <c r="L73" s="19"/>
      <c r="M73" s="22"/>
    </row>
    <row r="74" spans="2:13" ht="20.25" thickBot="1" x14ac:dyDescent="0.2">
      <c r="B74" s="17"/>
      <c r="C74" s="27"/>
      <c r="D74" s="27" t="s">
        <v>23</v>
      </c>
      <c r="E74" s="19"/>
      <c r="F74" s="18" t="s">
        <v>24</v>
      </c>
      <c r="G74" s="29"/>
      <c r="H74" s="19"/>
      <c r="I74" s="19">
        <f t="shared" ref="I74:I82" si="4">I12</f>
        <v>0</v>
      </c>
      <c r="J74" s="19"/>
      <c r="K74" s="19"/>
      <c r="L74" s="19">
        <f>D75</f>
        <v>975.7</v>
      </c>
      <c r="M74" s="22"/>
    </row>
    <row r="75" spans="2:13" ht="20.25" thickTop="1" x14ac:dyDescent="0.15">
      <c r="B75" s="17"/>
      <c r="C75" s="49"/>
      <c r="D75" s="49">
        <v>975.7</v>
      </c>
      <c r="E75" s="19"/>
      <c r="F75" s="18" t="s">
        <v>25</v>
      </c>
      <c r="G75" s="29">
        <v>102.3</v>
      </c>
      <c r="H75" s="19"/>
      <c r="I75" s="19">
        <f t="shared" si="4"/>
        <v>0</v>
      </c>
      <c r="J75" s="19"/>
      <c r="K75" s="19"/>
      <c r="L75" s="19">
        <f t="shared" ref="L75:L82" si="5">G75*I75</f>
        <v>0</v>
      </c>
      <c r="M75" s="22"/>
    </row>
    <row r="76" spans="2:13" ht="19.5" x14ac:dyDescent="0.15">
      <c r="B76" s="17"/>
      <c r="C76" s="50"/>
      <c r="D76" s="50"/>
      <c r="E76" s="19"/>
      <c r="F76" s="18" t="s">
        <v>26</v>
      </c>
      <c r="G76" s="29">
        <v>123.2</v>
      </c>
      <c r="H76" s="19"/>
      <c r="I76" s="19">
        <f t="shared" si="4"/>
        <v>0</v>
      </c>
      <c r="J76" s="19"/>
      <c r="K76" s="19"/>
      <c r="L76" s="19">
        <f t="shared" si="5"/>
        <v>0</v>
      </c>
      <c r="M76" s="22"/>
    </row>
    <row r="77" spans="2:13" ht="19.5" x14ac:dyDescent="0.15">
      <c r="B77" s="17"/>
      <c r="C77" s="50"/>
      <c r="D77" s="50"/>
      <c r="E77" s="19"/>
      <c r="F77" s="18" t="s">
        <v>27</v>
      </c>
      <c r="G77" s="29">
        <v>144.1</v>
      </c>
      <c r="H77" s="19"/>
      <c r="I77" s="19">
        <f t="shared" si="4"/>
        <v>0</v>
      </c>
      <c r="J77" s="19"/>
      <c r="K77" s="19"/>
      <c r="L77" s="19">
        <f t="shared" si="5"/>
        <v>0</v>
      </c>
      <c r="M77" s="22"/>
    </row>
    <row r="78" spans="2:13" ht="19.5" x14ac:dyDescent="0.15">
      <c r="B78" s="17"/>
      <c r="C78" s="19"/>
      <c r="D78" s="19"/>
      <c r="E78" s="19"/>
      <c r="F78" s="18" t="s">
        <v>28</v>
      </c>
      <c r="G78" s="29">
        <v>163.9</v>
      </c>
      <c r="H78" s="19"/>
      <c r="I78" s="19">
        <f t="shared" si="4"/>
        <v>0</v>
      </c>
      <c r="J78" s="19"/>
      <c r="K78" s="19"/>
      <c r="L78" s="19">
        <f t="shared" si="5"/>
        <v>0</v>
      </c>
      <c r="M78" s="22"/>
    </row>
    <row r="79" spans="2:13" ht="19.5" x14ac:dyDescent="0.15">
      <c r="B79" s="17"/>
      <c r="C79" s="19"/>
      <c r="D79" s="19"/>
      <c r="E79" s="19"/>
      <c r="F79" s="18" t="s">
        <v>29</v>
      </c>
      <c r="G79" s="29">
        <v>184.8</v>
      </c>
      <c r="H79" s="19"/>
      <c r="I79" s="19">
        <f t="shared" si="4"/>
        <v>0</v>
      </c>
      <c r="J79" s="19"/>
      <c r="K79" s="19"/>
      <c r="L79" s="19">
        <f t="shared" si="5"/>
        <v>0</v>
      </c>
      <c r="M79" s="22"/>
    </row>
    <row r="80" spans="2:13" ht="19.5" x14ac:dyDescent="0.15">
      <c r="B80" s="17"/>
      <c r="C80" s="19"/>
      <c r="D80" s="19"/>
      <c r="E80" s="19"/>
      <c r="F80" s="28" t="s">
        <v>30</v>
      </c>
      <c r="G80" s="29">
        <v>206.8</v>
      </c>
      <c r="H80" s="19"/>
      <c r="I80" s="19">
        <f t="shared" si="4"/>
        <v>0</v>
      </c>
      <c r="J80" s="19"/>
      <c r="K80" s="19"/>
      <c r="L80" s="19">
        <f t="shared" si="5"/>
        <v>0</v>
      </c>
      <c r="M80" s="22"/>
    </row>
    <row r="81" spans="2:13" ht="19.5" x14ac:dyDescent="0.15">
      <c r="B81" s="17"/>
      <c r="C81" s="19"/>
      <c r="D81" s="19"/>
      <c r="E81" s="19"/>
      <c r="F81" s="28" t="s">
        <v>31</v>
      </c>
      <c r="G81" s="29">
        <v>228.8</v>
      </c>
      <c r="H81" s="19"/>
      <c r="I81" s="19">
        <f t="shared" si="4"/>
        <v>0</v>
      </c>
      <c r="J81" s="19"/>
      <c r="K81" s="19"/>
      <c r="L81" s="19">
        <f t="shared" si="5"/>
        <v>0</v>
      </c>
      <c r="M81" s="22"/>
    </row>
    <row r="82" spans="2:13" ht="19.5" x14ac:dyDescent="0.15">
      <c r="B82" s="17"/>
      <c r="C82" s="19"/>
      <c r="D82" s="19"/>
      <c r="E82" s="19"/>
      <c r="F82" s="28" t="s">
        <v>32</v>
      </c>
      <c r="G82" s="29">
        <v>253</v>
      </c>
      <c r="H82" s="19"/>
      <c r="I82" s="19">
        <f t="shared" si="4"/>
        <v>0</v>
      </c>
      <c r="J82" s="19"/>
      <c r="K82" s="19"/>
      <c r="L82" s="19">
        <f t="shared" si="5"/>
        <v>0</v>
      </c>
      <c r="M82" s="22"/>
    </row>
    <row r="83" spans="2:13" ht="19.5" x14ac:dyDescent="0.15"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2"/>
    </row>
    <row r="84" spans="2:13" ht="19.5" x14ac:dyDescent="0.15">
      <c r="B84" s="17"/>
      <c r="C84" s="19"/>
      <c r="D84" s="19"/>
      <c r="E84" s="19"/>
      <c r="F84" s="24" t="s">
        <v>17</v>
      </c>
      <c r="G84" s="19"/>
      <c r="H84" s="19"/>
      <c r="I84" s="19"/>
      <c r="J84" s="19"/>
      <c r="K84" s="19"/>
      <c r="L84" s="48">
        <f>ROUNDDOWN(SUM(L86:L94),0)</f>
        <v>975</v>
      </c>
      <c r="M84" s="22"/>
    </row>
    <row r="85" spans="2:13" ht="19.5" x14ac:dyDescent="0.15">
      <c r="B85" s="17"/>
      <c r="C85" s="19"/>
      <c r="D85" s="19"/>
      <c r="E85" s="19"/>
      <c r="F85" s="19"/>
      <c r="G85" s="26" t="s">
        <v>23</v>
      </c>
      <c r="H85" s="26"/>
      <c r="I85" s="19"/>
      <c r="J85" s="19"/>
      <c r="K85" s="19"/>
      <c r="L85" s="19"/>
      <c r="M85" s="22"/>
    </row>
    <row r="86" spans="2:13" ht="19.5" x14ac:dyDescent="0.15">
      <c r="B86" s="17"/>
      <c r="C86" s="19"/>
      <c r="D86" s="19"/>
      <c r="E86" s="19"/>
      <c r="F86" s="18" t="str">
        <f t="shared" ref="F86:G91" si="6">F74</f>
        <v>0～10</v>
      </c>
      <c r="G86" s="29">
        <f t="shared" si="6"/>
        <v>0</v>
      </c>
      <c r="H86" s="19"/>
      <c r="I86" s="19">
        <f t="shared" ref="I86:I94" si="7">I26</f>
        <v>0</v>
      </c>
      <c r="J86" s="19"/>
      <c r="K86" s="19"/>
      <c r="L86" s="19">
        <f>D75</f>
        <v>975.7</v>
      </c>
      <c r="M86" s="22"/>
    </row>
    <row r="87" spans="2:13" ht="19.5" x14ac:dyDescent="0.15">
      <c r="B87" s="17"/>
      <c r="C87" s="19"/>
      <c r="D87" s="19"/>
      <c r="E87" s="19"/>
      <c r="F87" s="18" t="str">
        <f t="shared" si="6"/>
        <v>11～20</v>
      </c>
      <c r="G87" s="29">
        <f t="shared" si="6"/>
        <v>102.3</v>
      </c>
      <c r="H87" s="19"/>
      <c r="I87" s="19">
        <f t="shared" si="7"/>
        <v>0</v>
      </c>
      <c r="J87" s="19"/>
      <c r="K87" s="19"/>
      <c r="L87" s="19">
        <f t="shared" ref="L87:L94" si="8">G87*I87</f>
        <v>0</v>
      </c>
      <c r="M87" s="22"/>
    </row>
    <row r="88" spans="2:13" ht="19.5" x14ac:dyDescent="0.15">
      <c r="B88" s="17"/>
      <c r="C88" s="19"/>
      <c r="D88" s="19"/>
      <c r="E88" s="19"/>
      <c r="F88" s="18" t="str">
        <f t="shared" si="6"/>
        <v>21～50</v>
      </c>
      <c r="G88" s="29">
        <f t="shared" si="6"/>
        <v>123.2</v>
      </c>
      <c r="H88" s="19"/>
      <c r="I88" s="19">
        <f t="shared" si="7"/>
        <v>0</v>
      </c>
      <c r="J88" s="19"/>
      <c r="K88" s="19"/>
      <c r="L88" s="19">
        <f t="shared" si="8"/>
        <v>0</v>
      </c>
      <c r="M88" s="22"/>
    </row>
    <row r="89" spans="2:13" ht="19.5" x14ac:dyDescent="0.15">
      <c r="B89" s="17"/>
      <c r="C89" s="19"/>
      <c r="D89" s="19"/>
      <c r="E89" s="19"/>
      <c r="F89" s="18" t="str">
        <f t="shared" si="6"/>
        <v>51～100</v>
      </c>
      <c r="G89" s="29">
        <f t="shared" si="6"/>
        <v>144.1</v>
      </c>
      <c r="H89" s="19"/>
      <c r="I89" s="19">
        <f t="shared" si="7"/>
        <v>0</v>
      </c>
      <c r="J89" s="19"/>
      <c r="K89" s="19"/>
      <c r="L89" s="19">
        <f t="shared" si="8"/>
        <v>0</v>
      </c>
      <c r="M89" s="22"/>
    </row>
    <row r="90" spans="2:13" ht="19.5" x14ac:dyDescent="0.15">
      <c r="B90" s="17"/>
      <c r="C90" s="19"/>
      <c r="D90" s="19"/>
      <c r="E90" s="19"/>
      <c r="F90" s="18" t="str">
        <f t="shared" si="6"/>
        <v>101～200</v>
      </c>
      <c r="G90" s="29">
        <f t="shared" si="6"/>
        <v>163.9</v>
      </c>
      <c r="H90" s="19"/>
      <c r="I90" s="19">
        <f t="shared" si="7"/>
        <v>0</v>
      </c>
      <c r="J90" s="19"/>
      <c r="K90" s="19"/>
      <c r="L90" s="19">
        <f t="shared" si="8"/>
        <v>0</v>
      </c>
      <c r="M90" s="22"/>
    </row>
    <row r="91" spans="2:13" ht="19.5" x14ac:dyDescent="0.15">
      <c r="B91" s="17"/>
      <c r="C91" s="19"/>
      <c r="D91" s="19"/>
      <c r="E91" s="19"/>
      <c r="F91" s="18" t="str">
        <f t="shared" si="6"/>
        <v>201～500</v>
      </c>
      <c r="G91" s="29">
        <f t="shared" si="6"/>
        <v>184.8</v>
      </c>
      <c r="H91" s="19"/>
      <c r="I91" s="19">
        <f t="shared" si="7"/>
        <v>0</v>
      </c>
      <c r="J91" s="19"/>
      <c r="K91" s="19"/>
      <c r="L91" s="19">
        <f t="shared" si="8"/>
        <v>0</v>
      </c>
      <c r="M91" s="22"/>
    </row>
    <row r="92" spans="2:13" ht="19.5" x14ac:dyDescent="0.15">
      <c r="B92" s="17"/>
      <c r="C92" s="19"/>
      <c r="D92" s="19"/>
      <c r="E92" s="19"/>
      <c r="F92" s="28" t="s">
        <v>30</v>
      </c>
      <c r="G92" s="29">
        <f>G80</f>
        <v>206.8</v>
      </c>
      <c r="H92" s="19"/>
      <c r="I92" s="19">
        <f t="shared" si="7"/>
        <v>0</v>
      </c>
      <c r="J92" s="19"/>
      <c r="K92" s="19"/>
      <c r="L92" s="19">
        <f t="shared" si="8"/>
        <v>0</v>
      </c>
      <c r="M92" s="22"/>
    </row>
    <row r="93" spans="2:13" ht="19.5" x14ac:dyDescent="0.15">
      <c r="B93" s="17"/>
      <c r="C93" s="19"/>
      <c r="D93" s="19"/>
      <c r="E93" s="19"/>
      <c r="F93" s="28" t="s">
        <v>31</v>
      </c>
      <c r="G93" s="29">
        <f>G81</f>
        <v>228.8</v>
      </c>
      <c r="H93" s="19"/>
      <c r="I93" s="19">
        <f t="shared" si="7"/>
        <v>0</v>
      </c>
      <c r="J93" s="19"/>
      <c r="K93" s="19"/>
      <c r="L93" s="19">
        <f t="shared" si="8"/>
        <v>0</v>
      </c>
      <c r="M93" s="22"/>
    </row>
    <row r="94" spans="2:13" ht="19.5" x14ac:dyDescent="0.15">
      <c r="B94" s="17"/>
      <c r="C94" s="19"/>
      <c r="D94" s="19"/>
      <c r="E94" s="19"/>
      <c r="F94" s="28" t="s">
        <v>32</v>
      </c>
      <c r="G94" s="29">
        <f>G82</f>
        <v>253</v>
      </c>
      <c r="H94" s="19"/>
      <c r="I94" s="19">
        <f t="shared" si="7"/>
        <v>0</v>
      </c>
      <c r="J94" s="19"/>
      <c r="K94" s="19"/>
      <c r="L94" s="19">
        <f t="shared" si="8"/>
        <v>0</v>
      </c>
      <c r="M94" s="22"/>
    </row>
    <row r="95" spans="2:13" ht="19.5" x14ac:dyDescent="0.15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7"/>
    </row>
    <row r="96" spans="2:13" ht="19.5" x14ac:dyDescent="0.15">
      <c r="B96" s="3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"/>
    </row>
    <row r="97" spans="2:13" ht="19.5" x14ac:dyDescent="0.15">
      <c r="B97" s="5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5"/>
    </row>
    <row r="98" spans="2:13" ht="19.5" x14ac:dyDescent="0.15">
      <c r="B98" s="45"/>
      <c r="C98" s="40" t="s">
        <v>35</v>
      </c>
      <c r="D98" s="42"/>
      <c r="E98" s="42"/>
      <c r="F98" s="42"/>
      <c r="G98" s="42"/>
      <c r="H98" s="42"/>
      <c r="I98" s="42"/>
      <c r="J98" s="42"/>
      <c r="K98" s="42"/>
      <c r="L98" s="42"/>
      <c r="M98" s="16"/>
    </row>
    <row r="99" spans="2:13" ht="19.5" x14ac:dyDescent="0.15">
      <c r="B99" s="17"/>
      <c r="C99" s="19"/>
      <c r="D99" s="19"/>
      <c r="E99" s="19"/>
      <c r="F99" s="19"/>
      <c r="G99" s="19"/>
      <c r="H99" s="19"/>
      <c r="I99" s="19"/>
      <c r="J99" s="20" t="s">
        <v>19</v>
      </c>
      <c r="K99" s="19"/>
      <c r="L99" s="44">
        <f>ROUNDDOWN(L101+L113,0)</f>
        <v>2305</v>
      </c>
      <c r="M99" s="22"/>
    </row>
    <row r="100" spans="2:13" ht="19.5" x14ac:dyDescent="0.15">
      <c r="B100" s="17"/>
      <c r="C100" s="19"/>
      <c r="D100" s="19"/>
      <c r="E100" s="19"/>
      <c r="F100" s="19"/>
      <c r="G100" s="19"/>
      <c r="H100" s="19"/>
      <c r="I100" s="19"/>
      <c r="J100" s="20"/>
      <c r="K100" s="19"/>
      <c r="L100" s="23"/>
      <c r="M100" s="22"/>
    </row>
    <row r="101" spans="2:13" ht="19.5" x14ac:dyDescent="0.15">
      <c r="B101" s="17"/>
      <c r="C101" s="19"/>
      <c r="D101" s="19"/>
      <c r="E101" s="19"/>
      <c r="F101" s="24" t="s">
        <v>16</v>
      </c>
      <c r="G101" s="19"/>
      <c r="H101" s="19"/>
      <c r="I101" s="19"/>
      <c r="J101" s="19"/>
      <c r="K101" s="19"/>
      <c r="L101" s="44">
        <f>SUM(L102:L111)</f>
        <v>1152.8</v>
      </c>
      <c r="M101" s="22"/>
    </row>
    <row r="102" spans="2:13" ht="19.5" x14ac:dyDescent="0.15">
      <c r="B102" s="17"/>
      <c r="C102" s="91" t="s">
        <v>22</v>
      </c>
      <c r="D102" s="92"/>
      <c r="E102" s="19"/>
      <c r="F102" s="19"/>
      <c r="G102" s="26" t="s">
        <v>23</v>
      </c>
      <c r="H102" s="26"/>
      <c r="I102" s="26" t="s">
        <v>7</v>
      </c>
      <c r="J102" s="26"/>
      <c r="K102" s="19"/>
      <c r="L102" s="19">
        <f>D104</f>
        <v>1152.8</v>
      </c>
      <c r="M102" s="22"/>
    </row>
    <row r="103" spans="2:13" ht="20.25" thickBot="1" x14ac:dyDescent="0.2">
      <c r="B103" s="17"/>
      <c r="C103" s="27"/>
      <c r="D103" s="27" t="s">
        <v>23</v>
      </c>
      <c r="E103" s="19"/>
      <c r="F103" s="18" t="s">
        <v>24</v>
      </c>
      <c r="G103" s="29">
        <v>11</v>
      </c>
      <c r="H103" s="19"/>
      <c r="I103" s="19">
        <f t="shared" ref="I103:I111" si="9">I12</f>
        <v>0</v>
      </c>
      <c r="J103" s="19"/>
      <c r="K103" s="19"/>
      <c r="L103" s="19">
        <f t="shared" ref="L103:L111" si="10">G103*I103</f>
        <v>0</v>
      </c>
      <c r="M103" s="22"/>
    </row>
    <row r="104" spans="2:13" ht="20.25" thickTop="1" x14ac:dyDescent="0.15">
      <c r="B104" s="17"/>
      <c r="C104" s="49"/>
      <c r="D104" s="49">
        <v>1152.8</v>
      </c>
      <c r="E104" s="19"/>
      <c r="F104" s="18" t="s">
        <v>25</v>
      </c>
      <c r="G104" s="29">
        <v>132</v>
      </c>
      <c r="H104" s="19"/>
      <c r="I104" s="19">
        <f t="shared" si="9"/>
        <v>0</v>
      </c>
      <c r="J104" s="19"/>
      <c r="K104" s="19"/>
      <c r="L104" s="19">
        <f t="shared" si="10"/>
        <v>0</v>
      </c>
      <c r="M104" s="22"/>
    </row>
    <row r="105" spans="2:13" ht="19.5" x14ac:dyDescent="0.15">
      <c r="B105" s="17"/>
      <c r="C105" s="50"/>
      <c r="D105" s="50"/>
      <c r="E105" s="19"/>
      <c r="F105" s="18" t="s">
        <v>26</v>
      </c>
      <c r="G105" s="29">
        <v>158.4</v>
      </c>
      <c r="H105" s="19"/>
      <c r="I105" s="19">
        <f t="shared" si="9"/>
        <v>0</v>
      </c>
      <c r="J105" s="19"/>
      <c r="K105" s="19"/>
      <c r="L105" s="19">
        <f t="shared" si="10"/>
        <v>0</v>
      </c>
      <c r="M105" s="22"/>
    </row>
    <row r="106" spans="2:13" ht="19.5" x14ac:dyDescent="0.15">
      <c r="B106" s="17"/>
      <c r="C106" s="50"/>
      <c r="D106" s="50"/>
      <c r="E106" s="19"/>
      <c r="F106" s="18" t="s">
        <v>27</v>
      </c>
      <c r="G106" s="29">
        <v>184.8</v>
      </c>
      <c r="H106" s="19"/>
      <c r="I106" s="19">
        <f t="shared" si="9"/>
        <v>0</v>
      </c>
      <c r="J106" s="19"/>
      <c r="K106" s="19"/>
      <c r="L106" s="19">
        <f t="shared" si="10"/>
        <v>0</v>
      </c>
      <c r="M106" s="22"/>
    </row>
    <row r="107" spans="2:13" ht="19.5" x14ac:dyDescent="0.15">
      <c r="B107" s="17"/>
      <c r="C107" s="19"/>
      <c r="D107" s="19"/>
      <c r="E107" s="19"/>
      <c r="F107" s="18" t="s">
        <v>28</v>
      </c>
      <c r="G107" s="29">
        <v>209.00000000000003</v>
      </c>
      <c r="H107" s="19"/>
      <c r="I107" s="19">
        <f t="shared" si="9"/>
        <v>0</v>
      </c>
      <c r="J107" s="19"/>
      <c r="K107" s="19"/>
      <c r="L107" s="19">
        <f t="shared" si="10"/>
        <v>0</v>
      </c>
      <c r="M107" s="22"/>
    </row>
    <row r="108" spans="2:13" ht="19.5" x14ac:dyDescent="0.15">
      <c r="B108" s="17"/>
      <c r="C108" s="19"/>
      <c r="D108" s="19"/>
      <c r="E108" s="19"/>
      <c r="F108" s="18" t="s">
        <v>29</v>
      </c>
      <c r="G108" s="29">
        <v>235.4</v>
      </c>
      <c r="H108" s="19"/>
      <c r="I108" s="19">
        <f t="shared" si="9"/>
        <v>0</v>
      </c>
      <c r="J108" s="19"/>
      <c r="K108" s="19"/>
      <c r="L108" s="19">
        <f t="shared" si="10"/>
        <v>0</v>
      </c>
      <c r="M108" s="22"/>
    </row>
    <row r="109" spans="2:13" ht="19.5" x14ac:dyDescent="0.15">
      <c r="B109" s="17"/>
      <c r="C109" s="19"/>
      <c r="D109" s="19"/>
      <c r="E109" s="19"/>
      <c r="F109" s="28" t="s">
        <v>30</v>
      </c>
      <c r="G109" s="29">
        <v>261.8</v>
      </c>
      <c r="H109" s="19"/>
      <c r="I109" s="19">
        <f t="shared" si="9"/>
        <v>0</v>
      </c>
      <c r="J109" s="19"/>
      <c r="K109" s="19"/>
      <c r="L109" s="19">
        <f t="shared" si="10"/>
        <v>0</v>
      </c>
      <c r="M109" s="22"/>
    </row>
    <row r="110" spans="2:13" ht="19.5" x14ac:dyDescent="0.15">
      <c r="B110" s="17"/>
      <c r="C110" s="19"/>
      <c r="D110" s="19"/>
      <c r="E110" s="19"/>
      <c r="F110" s="28" t="s">
        <v>31</v>
      </c>
      <c r="G110" s="29">
        <v>290.40000000000003</v>
      </c>
      <c r="H110" s="19"/>
      <c r="I110" s="19">
        <f t="shared" si="9"/>
        <v>0</v>
      </c>
      <c r="J110" s="19"/>
      <c r="K110" s="19"/>
      <c r="L110" s="19">
        <f t="shared" si="10"/>
        <v>0</v>
      </c>
      <c r="M110" s="22"/>
    </row>
    <row r="111" spans="2:13" ht="19.5" x14ac:dyDescent="0.15">
      <c r="B111" s="17"/>
      <c r="C111" s="19"/>
      <c r="D111" s="19"/>
      <c r="E111" s="19"/>
      <c r="F111" s="28" t="s">
        <v>32</v>
      </c>
      <c r="G111" s="29">
        <v>319</v>
      </c>
      <c r="H111" s="19"/>
      <c r="I111" s="19">
        <f t="shared" si="9"/>
        <v>0</v>
      </c>
      <c r="J111" s="19"/>
      <c r="K111" s="19"/>
      <c r="L111" s="19">
        <f t="shared" si="10"/>
        <v>0</v>
      </c>
      <c r="M111" s="22"/>
    </row>
    <row r="112" spans="2:13" ht="19.5" x14ac:dyDescent="0.15">
      <c r="B112" s="1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2"/>
    </row>
    <row r="113" spans="2:13" ht="19.5" x14ac:dyDescent="0.15">
      <c r="B113" s="17"/>
      <c r="C113" s="19"/>
      <c r="D113" s="19"/>
      <c r="E113" s="19"/>
      <c r="F113" s="24" t="s">
        <v>17</v>
      </c>
      <c r="G113" s="19"/>
      <c r="H113" s="19"/>
      <c r="I113" s="19"/>
      <c r="J113" s="19"/>
      <c r="K113" s="19"/>
      <c r="L113" s="44">
        <f>SUM(L114:L123)</f>
        <v>1152.8</v>
      </c>
      <c r="M113" s="22"/>
    </row>
    <row r="114" spans="2:13" ht="19.5" x14ac:dyDescent="0.15">
      <c r="B114" s="17"/>
      <c r="C114" s="19"/>
      <c r="D114" s="19"/>
      <c r="E114" s="19"/>
      <c r="F114" s="19"/>
      <c r="G114" s="26" t="s">
        <v>23</v>
      </c>
      <c r="H114" s="26"/>
      <c r="I114" s="19"/>
      <c r="J114" s="19"/>
      <c r="K114" s="19"/>
      <c r="L114" s="19">
        <f>D104</f>
        <v>1152.8</v>
      </c>
      <c r="M114" s="22"/>
    </row>
    <row r="115" spans="2:13" ht="19.5" x14ac:dyDescent="0.15">
      <c r="B115" s="17"/>
      <c r="C115" s="19"/>
      <c r="D115" s="19"/>
      <c r="E115" s="19"/>
      <c r="F115" s="18" t="str">
        <f t="shared" ref="F115:G120" si="11">F103</f>
        <v>0～10</v>
      </c>
      <c r="G115" s="29">
        <f t="shared" si="11"/>
        <v>11</v>
      </c>
      <c r="H115" s="19"/>
      <c r="I115" s="19">
        <f t="shared" ref="I115:I123" si="12">I26</f>
        <v>0</v>
      </c>
      <c r="J115" s="19"/>
      <c r="K115" s="19"/>
      <c r="L115" s="19">
        <f t="shared" ref="L115:L123" si="13">G115*I115</f>
        <v>0</v>
      </c>
      <c r="M115" s="22"/>
    </row>
    <row r="116" spans="2:13" ht="19.5" x14ac:dyDescent="0.15">
      <c r="B116" s="17"/>
      <c r="C116" s="19"/>
      <c r="D116" s="19"/>
      <c r="E116" s="19"/>
      <c r="F116" s="18" t="str">
        <f t="shared" si="11"/>
        <v>11～20</v>
      </c>
      <c r="G116" s="29">
        <f t="shared" si="11"/>
        <v>132</v>
      </c>
      <c r="H116" s="19"/>
      <c r="I116" s="19">
        <f t="shared" si="12"/>
        <v>0</v>
      </c>
      <c r="J116" s="19"/>
      <c r="K116" s="19"/>
      <c r="L116" s="19">
        <f t="shared" si="13"/>
        <v>0</v>
      </c>
      <c r="M116" s="22"/>
    </row>
    <row r="117" spans="2:13" ht="19.5" x14ac:dyDescent="0.15">
      <c r="B117" s="17"/>
      <c r="C117" s="19"/>
      <c r="D117" s="19"/>
      <c r="E117" s="19"/>
      <c r="F117" s="18" t="str">
        <f t="shared" si="11"/>
        <v>21～50</v>
      </c>
      <c r="G117" s="29">
        <f t="shared" si="11"/>
        <v>158.4</v>
      </c>
      <c r="H117" s="19"/>
      <c r="I117" s="19">
        <f t="shared" si="12"/>
        <v>0</v>
      </c>
      <c r="J117" s="19"/>
      <c r="K117" s="19"/>
      <c r="L117" s="19">
        <f t="shared" si="13"/>
        <v>0</v>
      </c>
      <c r="M117" s="22"/>
    </row>
    <row r="118" spans="2:13" ht="19.5" x14ac:dyDescent="0.15">
      <c r="B118" s="17"/>
      <c r="C118" s="19"/>
      <c r="D118" s="19"/>
      <c r="E118" s="19"/>
      <c r="F118" s="18" t="str">
        <f t="shared" si="11"/>
        <v>51～100</v>
      </c>
      <c r="G118" s="29">
        <f t="shared" si="11"/>
        <v>184.8</v>
      </c>
      <c r="H118" s="19"/>
      <c r="I118" s="19">
        <f t="shared" si="12"/>
        <v>0</v>
      </c>
      <c r="J118" s="19"/>
      <c r="K118" s="19"/>
      <c r="L118" s="19">
        <f t="shared" si="13"/>
        <v>0</v>
      </c>
      <c r="M118" s="22"/>
    </row>
    <row r="119" spans="2:13" ht="19.5" x14ac:dyDescent="0.15">
      <c r="B119" s="17"/>
      <c r="C119" s="19"/>
      <c r="D119" s="19"/>
      <c r="E119" s="19"/>
      <c r="F119" s="18" t="str">
        <f t="shared" si="11"/>
        <v>101～200</v>
      </c>
      <c r="G119" s="29">
        <f t="shared" si="11"/>
        <v>209.00000000000003</v>
      </c>
      <c r="H119" s="19"/>
      <c r="I119" s="19">
        <f t="shared" si="12"/>
        <v>0</v>
      </c>
      <c r="J119" s="19"/>
      <c r="K119" s="19"/>
      <c r="L119" s="19">
        <f t="shared" si="13"/>
        <v>0</v>
      </c>
      <c r="M119" s="22"/>
    </row>
    <row r="120" spans="2:13" ht="19.5" x14ac:dyDescent="0.15">
      <c r="B120" s="17"/>
      <c r="C120" s="19"/>
      <c r="D120" s="19"/>
      <c r="E120" s="19"/>
      <c r="F120" s="18" t="str">
        <f t="shared" si="11"/>
        <v>201～500</v>
      </c>
      <c r="G120" s="29">
        <f t="shared" si="11"/>
        <v>235.4</v>
      </c>
      <c r="H120" s="19"/>
      <c r="I120" s="19">
        <f t="shared" si="12"/>
        <v>0</v>
      </c>
      <c r="J120" s="19"/>
      <c r="K120" s="19"/>
      <c r="L120" s="19">
        <f t="shared" si="13"/>
        <v>0</v>
      </c>
      <c r="M120" s="22"/>
    </row>
    <row r="121" spans="2:13" ht="19.5" x14ac:dyDescent="0.15">
      <c r="B121" s="17"/>
      <c r="C121" s="19"/>
      <c r="D121" s="19"/>
      <c r="E121" s="19"/>
      <c r="F121" s="28" t="s">
        <v>30</v>
      </c>
      <c r="G121" s="29">
        <f>G109</f>
        <v>261.8</v>
      </c>
      <c r="H121" s="19"/>
      <c r="I121" s="19">
        <f t="shared" si="12"/>
        <v>0</v>
      </c>
      <c r="J121" s="19"/>
      <c r="K121" s="19"/>
      <c r="L121" s="19">
        <f t="shared" si="13"/>
        <v>0</v>
      </c>
      <c r="M121" s="22"/>
    </row>
    <row r="122" spans="2:13" ht="19.5" x14ac:dyDescent="0.15">
      <c r="B122" s="17"/>
      <c r="C122" s="19"/>
      <c r="D122" s="19"/>
      <c r="E122" s="19"/>
      <c r="F122" s="28" t="s">
        <v>31</v>
      </c>
      <c r="G122" s="29">
        <f>G110</f>
        <v>290.40000000000003</v>
      </c>
      <c r="H122" s="19"/>
      <c r="I122" s="19">
        <f t="shared" si="12"/>
        <v>0</v>
      </c>
      <c r="J122" s="19"/>
      <c r="K122" s="19"/>
      <c r="L122" s="19">
        <f t="shared" si="13"/>
        <v>0</v>
      </c>
      <c r="M122" s="22"/>
    </row>
    <row r="123" spans="2:13" ht="19.5" x14ac:dyDescent="0.15">
      <c r="B123" s="17"/>
      <c r="C123" s="19"/>
      <c r="D123" s="19"/>
      <c r="E123" s="19"/>
      <c r="F123" s="28" t="s">
        <v>32</v>
      </c>
      <c r="G123" s="29">
        <f>G111</f>
        <v>319</v>
      </c>
      <c r="H123" s="19"/>
      <c r="I123" s="19">
        <f t="shared" si="12"/>
        <v>0</v>
      </c>
      <c r="J123" s="19"/>
      <c r="K123" s="19"/>
      <c r="L123" s="19">
        <f t="shared" si="13"/>
        <v>0</v>
      </c>
      <c r="M123" s="22"/>
    </row>
    <row r="124" spans="2:13" ht="18.75" x14ac:dyDescent="0.15">
      <c r="B124" s="34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7"/>
    </row>
  </sheetData>
  <mergeCells count="4">
    <mergeCell ref="C11:D11"/>
    <mergeCell ref="C42:D42"/>
    <mergeCell ref="C73:D73"/>
    <mergeCell ref="C102:D102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R8上下水道料金計算</vt:lpstr>
      <vt:lpstr>計算シート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2025-09-12T05:46:49Z</dcterms:created>
  <dcterms:modified xsi:type="dcterms:W3CDTF">2025-12-24T06:05:26Z</dcterms:modified>
</cp:coreProperties>
</file>